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E:\Dorina_25Sept2024\Romania\Administrative - UBB\Biotehnologii industriale\Plan invatamant\New\"/>
    </mc:Choice>
  </mc:AlternateContent>
  <xr:revisionPtr revIDLastSave="0" documentId="8_{81AD5B43-225B-4F6A-A3B5-4FA783E83AD3}" xr6:coauthVersionLast="47" xr6:coauthVersionMax="47" xr10:uidLastSave="{00000000-0000-0000-0000-000000000000}"/>
  <bookViews>
    <workbookView xWindow="-108" yWindow="-108" windowWidth="23256" windowHeight="12456" xr2:uid="{00000000-000D-0000-FFFF-FFFF00000000}"/>
  </bookViews>
  <sheets>
    <sheet name="Plan" sheetId="1" r:id="rId1"/>
    <sheet name="Raport_revizuire"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7" i="1" l="1"/>
  <c r="Q237" i="1"/>
  <c r="O239" i="1"/>
  <c r="Q239" i="1"/>
  <c r="O209" i="1"/>
  <c r="Q209" i="1"/>
  <c r="O211" i="1"/>
  <c r="Q211" i="1"/>
  <c r="L241" i="1"/>
  <c r="M241" i="1"/>
  <c r="N241" i="1"/>
  <c r="K241" i="1"/>
  <c r="T240" i="1"/>
  <c r="U240" i="1"/>
  <c r="S240" i="1"/>
  <c r="R240" i="1"/>
  <c r="K240" i="1"/>
  <c r="L240" i="1"/>
  <c r="M240" i="1"/>
  <c r="N240" i="1"/>
  <c r="J240" i="1"/>
  <c r="P237" i="1" l="1"/>
  <c r="P239" i="1"/>
  <c r="P211" i="1"/>
  <c r="P209" i="1"/>
  <c r="R70" i="1" l="1"/>
  <c r="S70" i="1"/>
  <c r="T70" i="1"/>
  <c r="U70" i="1"/>
  <c r="O445" i="1" l="1"/>
  <c r="Q445" i="1"/>
  <c r="Q444" i="1"/>
  <c r="T448" i="1"/>
  <c r="S448" i="1"/>
  <c r="R448" i="1"/>
  <c r="M448" i="1"/>
  <c r="M449" i="1" s="1"/>
  <c r="L448" i="1"/>
  <c r="L449" i="1" s="1"/>
  <c r="K448" i="1"/>
  <c r="K449" i="1" s="1"/>
  <c r="J448" i="1"/>
  <c r="O444" i="1"/>
  <c r="Q441" i="1"/>
  <c r="O441" i="1"/>
  <c r="Q440" i="1"/>
  <c r="O440" i="1"/>
  <c r="Q437" i="1"/>
  <c r="O437" i="1"/>
  <c r="Q432" i="1"/>
  <c r="O432" i="1"/>
  <c r="Q427" i="1"/>
  <c r="O427" i="1"/>
  <c r="Q425" i="1"/>
  <c r="O425" i="1"/>
  <c r="P445" i="1" l="1"/>
  <c r="P437" i="1"/>
  <c r="P432" i="1"/>
  <c r="K450" i="1"/>
  <c r="P440" i="1"/>
  <c r="P427" i="1"/>
  <c r="P441" i="1"/>
  <c r="P425" i="1"/>
  <c r="P444" i="1"/>
  <c r="Q448" i="1"/>
  <c r="Q449" i="1" s="1"/>
  <c r="O448" i="1"/>
  <c r="O449" i="1" s="1"/>
  <c r="P448" i="1" l="1"/>
  <c r="P449" i="1" s="1"/>
  <c r="O450" i="1" s="1"/>
  <c r="N260" i="1" l="1"/>
  <c r="M260" i="1"/>
  <c r="L260" i="1"/>
  <c r="K260" i="1"/>
  <c r="U259" i="1"/>
  <c r="T259" i="1"/>
  <c r="S259" i="1"/>
  <c r="R259" i="1"/>
  <c r="N259" i="1"/>
  <c r="M259" i="1"/>
  <c r="L259" i="1"/>
  <c r="K259" i="1"/>
  <c r="J259" i="1"/>
  <c r="Q257" i="1"/>
  <c r="O257" i="1"/>
  <c r="Q256" i="1"/>
  <c r="O256" i="1"/>
  <c r="Q241" i="1" l="1"/>
  <c r="Q240" i="1"/>
  <c r="O241" i="1"/>
  <c r="O240" i="1"/>
  <c r="L276" i="1"/>
  <c r="M276" i="1"/>
  <c r="L275" i="1"/>
  <c r="S275" i="1"/>
  <c r="M275" i="1"/>
  <c r="Q260" i="1"/>
  <c r="T275" i="1"/>
  <c r="K275" i="1"/>
  <c r="P257" i="1"/>
  <c r="Q259" i="1"/>
  <c r="J275" i="1"/>
  <c r="N275" i="1"/>
  <c r="U275" i="1"/>
  <c r="O259" i="1"/>
  <c r="K261" i="1"/>
  <c r="R275" i="1"/>
  <c r="K276" i="1"/>
  <c r="K242" i="1"/>
  <c r="N276" i="1"/>
  <c r="O260" i="1"/>
  <c r="P256" i="1"/>
  <c r="P240" i="1" l="1"/>
  <c r="P241" i="1"/>
  <c r="O242" i="1" s="1"/>
  <c r="Q276" i="1"/>
  <c r="Q275" i="1"/>
  <c r="O275" i="1"/>
  <c r="K277" i="1"/>
  <c r="P260" i="1"/>
  <c r="P259" i="1"/>
  <c r="O276" i="1"/>
  <c r="P275" i="1" l="1"/>
  <c r="P276" i="1"/>
  <c r="O261" i="1"/>
  <c r="O277" i="1" s="1"/>
  <c r="U396" i="1" l="1"/>
  <c r="T396" i="1"/>
  <c r="S396" i="1"/>
  <c r="R396" i="1"/>
  <c r="N396" i="1"/>
  <c r="M396" i="1"/>
  <c r="L396" i="1"/>
  <c r="K396" i="1"/>
  <c r="J396" i="1"/>
  <c r="U395" i="1"/>
  <c r="T395" i="1"/>
  <c r="S395" i="1"/>
  <c r="R395" i="1"/>
  <c r="N395" i="1"/>
  <c r="M395" i="1"/>
  <c r="L395" i="1"/>
  <c r="K395" i="1"/>
  <c r="J395" i="1"/>
  <c r="U394" i="1"/>
  <c r="T394" i="1"/>
  <c r="S394" i="1"/>
  <c r="R394" i="1"/>
  <c r="N394" i="1"/>
  <c r="M394" i="1"/>
  <c r="L394" i="1"/>
  <c r="K394" i="1"/>
  <c r="J394" i="1"/>
  <c r="U393" i="1"/>
  <c r="T393" i="1"/>
  <c r="S393" i="1"/>
  <c r="R393" i="1"/>
  <c r="N393" i="1"/>
  <c r="M393" i="1"/>
  <c r="L393" i="1"/>
  <c r="K393" i="1"/>
  <c r="J393" i="1"/>
  <c r="J358" i="1"/>
  <c r="K358" i="1"/>
  <c r="L358" i="1"/>
  <c r="M358" i="1"/>
  <c r="N358" i="1"/>
  <c r="R358" i="1"/>
  <c r="S358" i="1"/>
  <c r="T358" i="1"/>
  <c r="U358" i="1"/>
  <c r="J359" i="1"/>
  <c r="K359" i="1"/>
  <c r="L359" i="1"/>
  <c r="M359" i="1"/>
  <c r="N359" i="1"/>
  <c r="R359" i="1"/>
  <c r="S359" i="1"/>
  <c r="T359" i="1"/>
  <c r="U359" i="1"/>
  <c r="J360" i="1"/>
  <c r="K360" i="1"/>
  <c r="L360" i="1"/>
  <c r="M360" i="1"/>
  <c r="N360" i="1"/>
  <c r="R360" i="1"/>
  <c r="S360" i="1"/>
  <c r="T360" i="1"/>
  <c r="U360" i="1"/>
  <c r="J361" i="1"/>
  <c r="K361" i="1"/>
  <c r="L361" i="1"/>
  <c r="M361" i="1"/>
  <c r="N361" i="1"/>
  <c r="R361" i="1"/>
  <c r="S361" i="1"/>
  <c r="T361" i="1"/>
  <c r="U361" i="1"/>
  <c r="J362" i="1"/>
  <c r="K362" i="1"/>
  <c r="L362" i="1"/>
  <c r="M362" i="1"/>
  <c r="N362" i="1"/>
  <c r="O362" i="1"/>
  <c r="P362" i="1"/>
  <c r="Q362" i="1"/>
  <c r="R362" i="1"/>
  <c r="S362" i="1"/>
  <c r="T362" i="1"/>
  <c r="U362" i="1"/>
  <c r="J363" i="1"/>
  <c r="K363" i="1"/>
  <c r="L363" i="1"/>
  <c r="M363" i="1"/>
  <c r="N363" i="1"/>
  <c r="O363" i="1"/>
  <c r="P363" i="1"/>
  <c r="Q363" i="1"/>
  <c r="R363" i="1"/>
  <c r="S363" i="1"/>
  <c r="T363" i="1"/>
  <c r="U363" i="1"/>
  <c r="J364" i="1"/>
  <c r="K364" i="1"/>
  <c r="L364" i="1"/>
  <c r="M364" i="1"/>
  <c r="N364" i="1"/>
  <c r="O364" i="1"/>
  <c r="P364" i="1"/>
  <c r="Q364" i="1"/>
  <c r="R364" i="1"/>
  <c r="S364" i="1"/>
  <c r="T364" i="1"/>
  <c r="U364" i="1"/>
  <c r="J365" i="1"/>
  <c r="K365" i="1"/>
  <c r="L365" i="1"/>
  <c r="M365" i="1"/>
  <c r="N365" i="1"/>
  <c r="O365" i="1"/>
  <c r="P365" i="1"/>
  <c r="Q365" i="1"/>
  <c r="R365" i="1"/>
  <c r="S365" i="1"/>
  <c r="T365" i="1"/>
  <c r="U365" i="1"/>
  <c r="J366" i="1"/>
  <c r="K366" i="1"/>
  <c r="L366" i="1"/>
  <c r="M366" i="1"/>
  <c r="N366" i="1"/>
  <c r="O366" i="1"/>
  <c r="P366" i="1"/>
  <c r="Q366" i="1"/>
  <c r="R366" i="1"/>
  <c r="S366" i="1"/>
  <c r="T366" i="1"/>
  <c r="U366" i="1"/>
  <c r="J367" i="1"/>
  <c r="K367" i="1"/>
  <c r="L367" i="1"/>
  <c r="M367" i="1"/>
  <c r="N367" i="1"/>
  <c r="O367" i="1"/>
  <c r="P367" i="1"/>
  <c r="Q367" i="1"/>
  <c r="R367" i="1"/>
  <c r="S367" i="1"/>
  <c r="T367" i="1"/>
  <c r="U367" i="1"/>
  <c r="J368" i="1"/>
  <c r="K368" i="1"/>
  <c r="L368" i="1"/>
  <c r="M368" i="1"/>
  <c r="N368" i="1"/>
  <c r="O368" i="1"/>
  <c r="P368" i="1"/>
  <c r="Q368" i="1"/>
  <c r="R368" i="1"/>
  <c r="S368" i="1"/>
  <c r="T368" i="1"/>
  <c r="U368" i="1"/>
  <c r="J369" i="1"/>
  <c r="K369" i="1"/>
  <c r="L369" i="1"/>
  <c r="M369" i="1"/>
  <c r="N369" i="1"/>
  <c r="O369" i="1"/>
  <c r="P369" i="1"/>
  <c r="Q369" i="1"/>
  <c r="R369" i="1"/>
  <c r="S369" i="1"/>
  <c r="T369" i="1"/>
  <c r="U369" i="1"/>
  <c r="J370" i="1"/>
  <c r="K370" i="1"/>
  <c r="L370" i="1"/>
  <c r="M370" i="1"/>
  <c r="N370" i="1"/>
  <c r="O370" i="1"/>
  <c r="P370" i="1"/>
  <c r="Q370" i="1"/>
  <c r="R370" i="1"/>
  <c r="S370" i="1"/>
  <c r="T370" i="1"/>
  <c r="U370" i="1"/>
  <c r="J371" i="1"/>
  <c r="K371" i="1"/>
  <c r="L371" i="1"/>
  <c r="M371" i="1"/>
  <c r="N371" i="1"/>
  <c r="O371" i="1"/>
  <c r="P371" i="1"/>
  <c r="Q371" i="1"/>
  <c r="R371" i="1"/>
  <c r="S371" i="1"/>
  <c r="T371" i="1"/>
  <c r="U371" i="1"/>
  <c r="J372" i="1"/>
  <c r="K372" i="1"/>
  <c r="L372" i="1"/>
  <c r="M372" i="1"/>
  <c r="N372" i="1"/>
  <c r="O372" i="1"/>
  <c r="P372" i="1"/>
  <c r="Q372" i="1"/>
  <c r="R372" i="1"/>
  <c r="S372" i="1"/>
  <c r="T372" i="1"/>
  <c r="U372" i="1"/>
  <c r="J373" i="1"/>
  <c r="K373" i="1"/>
  <c r="L373" i="1"/>
  <c r="M373" i="1"/>
  <c r="N373" i="1"/>
  <c r="O373" i="1"/>
  <c r="P373" i="1"/>
  <c r="Q373" i="1"/>
  <c r="R373" i="1"/>
  <c r="S373" i="1"/>
  <c r="T373" i="1"/>
  <c r="U373" i="1"/>
  <c r="J374" i="1"/>
  <c r="K374" i="1"/>
  <c r="L374" i="1"/>
  <c r="M374" i="1"/>
  <c r="N374" i="1"/>
  <c r="O374" i="1"/>
  <c r="P374" i="1"/>
  <c r="Q374" i="1"/>
  <c r="R374" i="1"/>
  <c r="S374" i="1"/>
  <c r="T374" i="1"/>
  <c r="U374" i="1"/>
  <c r="J375" i="1"/>
  <c r="K375" i="1"/>
  <c r="L375" i="1"/>
  <c r="M375" i="1"/>
  <c r="N375" i="1"/>
  <c r="O375" i="1"/>
  <c r="P375" i="1"/>
  <c r="Q375" i="1"/>
  <c r="R375" i="1"/>
  <c r="S375" i="1"/>
  <c r="T375" i="1"/>
  <c r="U375" i="1"/>
  <c r="J376" i="1"/>
  <c r="K376" i="1"/>
  <c r="L376" i="1"/>
  <c r="M376" i="1"/>
  <c r="N376" i="1"/>
  <c r="O376" i="1"/>
  <c r="P376" i="1"/>
  <c r="Q376" i="1"/>
  <c r="R376" i="1"/>
  <c r="S376" i="1"/>
  <c r="T376" i="1"/>
  <c r="U376" i="1"/>
  <c r="J377" i="1"/>
  <c r="K377" i="1"/>
  <c r="L377" i="1"/>
  <c r="M377" i="1"/>
  <c r="N377" i="1"/>
  <c r="O377" i="1"/>
  <c r="P377" i="1"/>
  <c r="Q377" i="1"/>
  <c r="R377" i="1"/>
  <c r="S377" i="1"/>
  <c r="T377" i="1"/>
  <c r="U377" i="1"/>
  <c r="J378" i="1"/>
  <c r="K378" i="1"/>
  <c r="L378" i="1"/>
  <c r="M378" i="1"/>
  <c r="N378" i="1"/>
  <c r="O378" i="1"/>
  <c r="P378" i="1"/>
  <c r="Q378" i="1"/>
  <c r="R378" i="1"/>
  <c r="S378" i="1"/>
  <c r="T378" i="1"/>
  <c r="U378" i="1"/>
  <c r="U357" i="1"/>
  <c r="T357" i="1"/>
  <c r="S357" i="1"/>
  <c r="R357" i="1"/>
  <c r="N357" i="1"/>
  <c r="M357" i="1"/>
  <c r="L357" i="1"/>
  <c r="K357" i="1"/>
  <c r="J357" i="1"/>
  <c r="J320" i="1"/>
  <c r="K320" i="1"/>
  <c r="L320" i="1"/>
  <c r="M320" i="1"/>
  <c r="N320" i="1"/>
  <c r="O320" i="1"/>
  <c r="P320" i="1"/>
  <c r="Q320" i="1"/>
  <c r="R320" i="1"/>
  <c r="S320" i="1"/>
  <c r="T320" i="1"/>
  <c r="U320" i="1"/>
  <c r="J321" i="1"/>
  <c r="K321" i="1"/>
  <c r="L321" i="1"/>
  <c r="M321" i="1"/>
  <c r="N321" i="1"/>
  <c r="O321" i="1"/>
  <c r="P321" i="1"/>
  <c r="Q321" i="1"/>
  <c r="R321" i="1"/>
  <c r="S321" i="1"/>
  <c r="T321" i="1"/>
  <c r="U321" i="1"/>
  <c r="J322" i="1"/>
  <c r="K322" i="1"/>
  <c r="L322" i="1"/>
  <c r="M322" i="1"/>
  <c r="N322" i="1"/>
  <c r="O322" i="1"/>
  <c r="P322" i="1"/>
  <c r="Q322" i="1"/>
  <c r="R322" i="1"/>
  <c r="S322" i="1"/>
  <c r="T322" i="1"/>
  <c r="U322" i="1"/>
  <c r="J323" i="1"/>
  <c r="K323" i="1"/>
  <c r="L323" i="1"/>
  <c r="M323" i="1"/>
  <c r="N323" i="1"/>
  <c r="O323" i="1"/>
  <c r="P323" i="1"/>
  <c r="Q323" i="1"/>
  <c r="R323" i="1"/>
  <c r="S323" i="1"/>
  <c r="T323" i="1"/>
  <c r="U323" i="1"/>
  <c r="J324" i="1"/>
  <c r="K324" i="1"/>
  <c r="L324" i="1"/>
  <c r="M324" i="1"/>
  <c r="N324" i="1"/>
  <c r="O324" i="1"/>
  <c r="P324" i="1"/>
  <c r="Q324" i="1"/>
  <c r="R324" i="1"/>
  <c r="S324" i="1"/>
  <c r="T324" i="1"/>
  <c r="U324" i="1"/>
  <c r="J325" i="1"/>
  <c r="K325" i="1"/>
  <c r="L325" i="1"/>
  <c r="M325" i="1"/>
  <c r="N325" i="1"/>
  <c r="O325" i="1"/>
  <c r="P325" i="1"/>
  <c r="Q325" i="1"/>
  <c r="R325" i="1"/>
  <c r="S325" i="1"/>
  <c r="T325" i="1"/>
  <c r="U325" i="1"/>
  <c r="J326" i="1"/>
  <c r="K326" i="1"/>
  <c r="L326" i="1"/>
  <c r="M326" i="1"/>
  <c r="N326" i="1"/>
  <c r="O326" i="1"/>
  <c r="P326" i="1"/>
  <c r="Q326" i="1"/>
  <c r="R326" i="1"/>
  <c r="S326" i="1"/>
  <c r="T326" i="1"/>
  <c r="U326" i="1"/>
  <c r="J327" i="1"/>
  <c r="K327" i="1"/>
  <c r="L327" i="1"/>
  <c r="M327" i="1"/>
  <c r="N327" i="1"/>
  <c r="O327" i="1"/>
  <c r="P327" i="1"/>
  <c r="Q327" i="1"/>
  <c r="R327" i="1"/>
  <c r="S327" i="1"/>
  <c r="T327" i="1"/>
  <c r="U327" i="1"/>
  <c r="J328" i="1"/>
  <c r="K328" i="1"/>
  <c r="L328" i="1"/>
  <c r="M328" i="1"/>
  <c r="N328" i="1"/>
  <c r="O328" i="1"/>
  <c r="P328" i="1"/>
  <c r="Q328" i="1"/>
  <c r="R328" i="1"/>
  <c r="S328" i="1"/>
  <c r="T328" i="1"/>
  <c r="U328" i="1"/>
  <c r="J329" i="1"/>
  <c r="K329" i="1"/>
  <c r="L329" i="1"/>
  <c r="M329" i="1"/>
  <c r="N329" i="1"/>
  <c r="O329" i="1"/>
  <c r="P329" i="1"/>
  <c r="Q329" i="1"/>
  <c r="R329" i="1"/>
  <c r="S329" i="1"/>
  <c r="T329" i="1"/>
  <c r="U329" i="1"/>
  <c r="J330" i="1"/>
  <c r="K330" i="1"/>
  <c r="L330" i="1"/>
  <c r="M330" i="1"/>
  <c r="N330" i="1"/>
  <c r="O330" i="1"/>
  <c r="P330" i="1"/>
  <c r="Q330" i="1"/>
  <c r="R330" i="1"/>
  <c r="S330" i="1"/>
  <c r="T330" i="1"/>
  <c r="U330" i="1"/>
  <c r="J331" i="1"/>
  <c r="K331" i="1"/>
  <c r="L331" i="1"/>
  <c r="M331" i="1"/>
  <c r="N331" i="1"/>
  <c r="O331" i="1"/>
  <c r="P331" i="1"/>
  <c r="Q331" i="1"/>
  <c r="R331" i="1"/>
  <c r="S331" i="1"/>
  <c r="T331" i="1"/>
  <c r="U331" i="1"/>
  <c r="J332" i="1"/>
  <c r="K332" i="1"/>
  <c r="L332" i="1"/>
  <c r="M332" i="1"/>
  <c r="N332" i="1"/>
  <c r="O332" i="1"/>
  <c r="P332" i="1"/>
  <c r="Q332" i="1"/>
  <c r="R332" i="1"/>
  <c r="S332" i="1"/>
  <c r="T332" i="1"/>
  <c r="U332" i="1"/>
  <c r="J333" i="1"/>
  <c r="K333" i="1"/>
  <c r="L333" i="1"/>
  <c r="M333" i="1"/>
  <c r="N333" i="1"/>
  <c r="O333" i="1"/>
  <c r="P333" i="1"/>
  <c r="Q333" i="1"/>
  <c r="R333" i="1"/>
  <c r="S333" i="1"/>
  <c r="T333" i="1"/>
  <c r="U333" i="1"/>
  <c r="J334" i="1"/>
  <c r="K334" i="1"/>
  <c r="L334" i="1"/>
  <c r="M334" i="1"/>
  <c r="N334" i="1"/>
  <c r="O334" i="1"/>
  <c r="P334" i="1"/>
  <c r="Q334" i="1"/>
  <c r="R334" i="1"/>
  <c r="S334" i="1"/>
  <c r="T334" i="1"/>
  <c r="U334" i="1"/>
  <c r="J335" i="1"/>
  <c r="K335" i="1"/>
  <c r="L335" i="1"/>
  <c r="M335" i="1"/>
  <c r="N335" i="1"/>
  <c r="O335" i="1"/>
  <c r="P335" i="1"/>
  <c r="Q335" i="1"/>
  <c r="R335" i="1"/>
  <c r="S335" i="1"/>
  <c r="T335" i="1"/>
  <c r="U335" i="1"/>
  <c r="J336" i="1"/>
  <c r="K336" i="1"/>
  <c r="L336" i="1"/>
  <c r="M336" i="1"/>
  <c r="N336" i="1"/>
  <c r="O336" i="1"/>
  <c r="P336" i="1"/>
  <c r="Q336" i="1"/>
  <c r="R336" i="1"/>
  <c r="S336" i="1"/>
  <c r="T336" i="1"/>
  <c r="U336" i="1"/>
  <c r="J337" i="1"/>
  <c r="K337" i="1"/>
  <c r="L337" i="1"/>
  <c r="M337" i="1"/>
  <c r="N337" i="1"/>
  <c r="O337" i="1"/>
  <c r="P337" i="1"/>
  <c r="Q337" i="1"/>
  <c r="R337" i="1"/>
  <c r="S337" i="1"/>
  <c r="T337" i="1"/>
  <c r="U337" i="1"/>
  <c r="J338" i="1"/>
  <c r="K338" i="1"/>
  <c r="L338" i="1"/>
  <c r="M338" i="1"/>
  <c r="N338" i="1"/>
  <c r="O338" i="1"/>
  <c r="P338" i="1"/>
  <c r="Q338" i="1"/>
  <c r="R338" i="1"/>
  <c r="S338" i="1"/>
  <c r="T338" i="1"/>
  <c r="U338" i="1"/>
  <c r="J339" i="1"/>
  <c r="K339" i="1"/>
  <c r="L339" i="1"/>
  <c r="M339" i="1"/>
  <c r="N339" i="1"/>
  <c r="O339" i="1"/>
  <c r="P339" i="1"/>
  <c r="Q339" i="1"/>
  <c r="R339" i="1"/>
  <c r="S339" i="1"/>
  <c r="T339" i="1"/>
  <c r="U339" i="1"/>
  <c r="J340" i="1"/>
  <c r="K340" i="1"/>
  <c r="L340" i="1"/>
  <c r="M340" i="1"/>
  <c r="N340" i="1"/>
  <c r="O340" i="1"/>
  <c r="P340" i="1"/>
  <c r="Q340" i="1"/>
  <c r="R340" i="1"/>
  <c r="S340" i="1"/>
  <c r="T340" i="1"/>
  <c r="U340" i="1"/>
  <c r="J341" i="1"/>
  <c r="K341" i="1"/>
  <c r="L341" i="1"/>
  <c r="M341" i="1"/>
  <c r="N341" i="1"/>
  <c r="O341" i="1"/>
  <c r="P341" i="1"/>
  <c r="Q341" i="1"/>
  <c r="R341" i="1"/>
  <c r="S341" i="1"/>
  <c r="T341" i="1"/>
  <c r="U341" i="1"/>
  <c r="U319" i="1"/>
  <c r="T319" i="1"/>
  <c r="S319" i="1"/>
  <c r="R319" i="1"/>
  <c r="N319" i="1"/>
  <c r="M319" i="1"/>
  <c r="L319" i="1"/>
  <c r="K319" i="1"/>
  <c r="J319" i="1"/>
  <c r="J297" i="1"/>
  <c r="K297" i="1"/>
  <c r="L297" i="1"/>
  <c r="M297" i="1"/>
  <c r="N297" i="1"/>
  <c r="R297" i="1"/>
  <c r="S297" i="1"/>
  <c r="T297" i="1"/>
  <c r="U297" i="1"/>
  <c r="J298" i="1"/>
  <c r="K298" i="1"/>
  <c r="L298" i="1"/>
  <c r="M298" i="1"/>
  <c r="N298" i="1"/>
  <c r="R298" i="1"/>
  <c r="S298" i="1"/>
  <c r="T298" i="1"/>
  <c r="U298" i="1"/>
  <c r="J299" i="1"/>
  <c r="K299" i="1"/>
  <c r="L299" i="1"/>
  <c r="M299" i="1"/>
  <c r="N299" i="1"/>
  <c r="R299" i="1"/>
  <c r="S299" i="1"/>
  <c r="T299" i="1"/>
  <c r="U299" i="1"/>
  <c r="J300" i="1"/>
  <c r="K300" i="1"/>
  <c r="L300" i="1"/>
  <c r="M300" i="1"/>
  <c r="N300" i="1"/>
  <c r="R300" i="1"/>
  <c r="S300" i="1"/>
  <c r="T300" i="1"/>
  <c r="U300" i="1"/>
  <c r="J301" i="1"/>
  <c r="K301" i="1"/>
  <c r="L301" i="1"/>
  <c r="M301" i="1"/>
  <c r="N301" i="1"/>
  <c r="R301" i="1"/>
  <c r="S301" i="1"/>
  <c r="T301" i="1"/>
  <c r="U301" i="1"/>
  <c r="J302" i="1"/>
  <c r="K302" i="1"/>
  <c r="L302" i="1"/>
  <c r="M302" i="1"/>
  <c r="N302" i="1"/>
  <c r="R302" i="1"/>
  <c r="S302" i="1"/>
  <c r="T302" i="1"/>
  <c r="U302" i="1"/>
  <c r="J303" i="1"/>
  <c r="K303" i="1"/>
  <c r="L303" i="1"/>
  <c r="M303" i="1"/>
  <c r="N303" i="1"/>
  <c r="O303" i="1"/>
  <c r="P303" i="1"/>
  <c r="Q303" i="1"/>
  <c r="R303" i="1"/>
  <c r="S303" i="1"/>
  <c r="T303" i="1"/>
  <c r="U303" i="1"/>
  <c r="J304" i="1"/>
  <c r="K304" i="1"/>
  <c r="L304" i="1"/>
  <c r="M304" i="1"/>
  <c r="N304" i="1"/>
  <c r="O304" i="1"/>
  <c r="P304" i="1"/>
  <c r="Q304" i="1"/>
  <c r="R304" i="1"/>
  <c r="S304" i="1"/>
  <c r="T304" i="1"/>
  <c r="U304" i="1"/>
  <c r="J305" i="1"/>
  <c r="K305" i="1"/>
  <c r="L305" i="1"/>
  <c r="M305" i="1"/>
  <c r="N305" i="1"/>
  <c r="O305" i="1"/>
  <c r="P305" i="1"/>
  <c r="Q305" i="1"/>
  <c r="R305" i="1"/>
  <c r="S305" i="1"/>
  <c r="T305" i="1"/>
  <c r="U305" i="1"/>
  <c r="U296" i="1"/>
  <c r="T296" i="1"/>
  <c r="S296" i="1"/>
  <c r="R296" i="1"/>
  <c r="N296" i="1"/>
  <c r="N213" i="1"/>
  <c r="N212" i="1"/>
  <c r="O302" i="1"/>
  <c r="N176" i="1"/>
  <c r="O361" i="1"/>
  <c r="O301" i="1"/>
  <c r="N157" i="1"/>
  <c r="O360" i="1"/>
  <c r="O300" i="1"/>
  <c r="N139" i="1"/>
  <c r="O359" i="1"/>
  <c r="N121" i="1"/>
  <c r="O358" i="1"/>
  <c r="O319" i="1"/>
  <c r="N103" i="1"/>
  <c r="Q299" i="1"/>
  <c r="O299" i="1"/>
  <c r="N86" i="1"/>
  <c r="O298" i="1"/>
  <c r="O68" i="1"/>
  <c r="O69" i="1"/>
  <c r="N70" i="1"/>
  <c r="O357" i="1"/>
  <c r="O51" i="1"/>
  <c r="O393" i="1" s="1"/>
  <c r="O52" i="1"/>
  <c r="N53" i="1"/>
  <c r="O296" i="1"/>
  <c r="O395" i="1" l="1"/>
  <c r="O394" i="1"/>
  <c r="O396" i="1"/>
  <c r="O297" i="1"/>
  <c r="N379" i="1"/>
  <c r="N380" i="1" s="1"/>
  <c r="N306" i="1"/>
  <c r="N307" i="1" s="1"/>
  <c r="O70" i="1"/>
  <c r="P357" i="1"/>
  <c r="Q357" i="1"/>
  <c r="P299" i="1"/>
  <c r="N342" i="1"/>
  <c r="N343" i="1" s="1"/>
  <c r="N397" i="1"/>
  <c r="N398" i="1" s="1"/>
  <c r="A378" i="1" l="1"/>
  <c r="A377" i="1"/>
  <c r="A376" i="1"/>
  <c r="A375" i="1"/>
  <c r="A374" i="1"/>
  <c r="A373" i="1"/>
  <c r="A372" i="1"/>
  <c r="A371" i="1"/>
  <c r="A370" i="1"/>
  <c r="A369" i="1"/>
  <c r="A368" i="1"/>
  <c r="A367" i="1"/>
  <c r="A366" i="1"/>
  <c r="A365" i="1"/>
  <c r="A364" i="1"/>
  <c r="Q69" i="1"/>
  <c r="Q68" i="1"/>
  <c r="Q298" i="1"/>
  <c r="Q52" i="1"/>
  <c r="Q51" i="1"/>
  <c r="Q395" i="1" l="1"/>
  <c r="Q396" i="1"/>
  <c r="Q394" i="1"/>
  <c r="Q393" i="1"/>
  <c r="Q297" i="1"/>
  <c r="Q296" i="1"/>
  <c r="P52" i="1"/>
  <c r="P51" i="1"/>
  <c r="P69" i="1"/>
  <c r="P68" i="1"/>
  <c r="P298" i="1"/>
  <c r="P396" i="1" l="1"/>
  <c r="P395" i="1"/>
  <c r="P394" i="1"/>
  <c r="P393" i="1"/>
  <c r="P297" i="1"/>
  <c r="P296" i="1"/>
  <c r="U212" i="1"/>
  <c r="U397" i="1" l="1"/>
  <c r="U379" i="1"/>
  <c r="U342" i="1"/>
  <c r="U306" i="1"/>
  <c r="A326" i="1"/>
  <c r="A325" i="1"/>
  <c r="A324" i="1"/>
  <c r="A323" i="1"/>
  <c r="A322" i="1"/>
  <c r="A321" i="1"/>
  <c r="A320" i="1"/>
  <c r="M213" i="1" l="1"/>
  <c r="L213" i="1"/>
  <c r="K213" i="1"/>
  <c r="Q302" i="1"/>
  <c r="K214" i="1" l="1"/>
  <c r="T212" i="1"/>
  <c r="S212" i="1"/>
  <c r="R212" i="1"/>
  <c r="M212" i="1"/>
  <c r="L212" i="1"/>
  <c r="K212" i="1"/>
  <c r="J212" i="1"/>
  <c r="S157" i="1" l="1"/>
  <c r="U176" i="1"/>
  <c r="T176" i="1"/>
  <c r="S176" i="1"/>
  <c r="R176" i="1"/>
  <c r="M176" i="1"/>
  <c r="L176" i="1"/>
  <c r="K176" i="1"/>
  <c r="J176" i="1"/>
  <c r="Q176" i="1"/>
  <c r="U157" i="1"/>
  <c r="T157" i="1"/>
  <c r="R157" i="1"/>
  <c r="M157" i="1"/>
  <c r="L157" i="1"/>
  <c r="K157" i="1"/>
  <c r="J157" i="1"/>
  <c r="Q361" i="1"/>
  <c r="Q301" i="1"/>
  <c r="Q359" i="1"/>
  <c r="J121" i="1"/>
  <c r="K121" i="1"/>
  <c r="L121" i="1"/>
  <c r="M121" i="1"/>
  <c r="R121" i="1"/>
  <c r="S121" i="1"/>
  <c r="T121" i="1"/>
  <c r="U121" i="1"/>
  <c r="Q300" i="1"/>
  <c r="J139" i="1"/>
  <c r="K139" i="1"/>
  <c r="L139" i="1"/>
  <c r="M139" i="1"/>
  <c r="R139" i="1"/>
  <c r="S139" i="1"/>
  <c r="T139" i="1"/>
  <c r="U139" i="1"/>
  <c r="Q139" i="1" l="1"/>
  <c r="Q360" i="1"/>
  <c r="Q157" i="1"/>
  <c r="O121" i="1"/>
  <c r="P6" i="1" s="1"/>
  <c r="V6" i="1" s="1"/>
  <c r="O139" i="1"/>
  <c r="S6" i="1" s="1"/>
  <c r="V7" i="1" s="1"/>
  <c r="O157" i="1"/>
  <c r="P7" i="1" s="1"/>
  <c r="V8" i="1" s="1"/>
  <c r="U408" i="1"/>
  <c r="T408" i="1"/>
  <c r="T410" i="1" s="1"/>
  <c r="O176" i="1"/>
  <c r="S7" i="1" s="1"/>
  <c r="V9" i="1" s="1"/>
  <c r="V176" i="1"/>
  <c r="P359" i="1"/>
  <c r="P300" i="1"/>
  <c r="V121" i="1"/>
  <c r="Q121" i="1"/>
  <c r="P361" i="1"/>
  <c r="V139" i="1"/>
  <c r="V157" i="1"/>
  <c r="P302" i="1"/>
  <c r="P301" i="1"/>
  <c r="P360" i="1"/>
  <c r="V36" i="1"/>
  <c r="P121" i="1" l="1"/>
  <c r="P139" i="1"/>
  <c r="P157" i="1"/>
  <c r="P176" i="1"/>
  <c r="A301" i="1" l="1"/>
  <c r="Q358" i="1"/>
  <c r="P358" i="1" l="1"/>
  <c r="U103" i="1"/>
  <c r="U86" i="1"/>
  <c r="U53" i="1"/>
  <c r="V33" i="1"/>
  <c r="K262" i="1" l="1"/>
  <c r="K278" i="1"/>
  <c r="K243" i="1"/>
  <c r="K382" i="1"/>
  <c r="K400" i="1"/>
  <c r="K309" i="1"/>
  <c r="K345" i="1"/>
  <c r="K215" i="1"/>
  <c r="T53" i="1"/>
  <c r="S53" i="1"/>
  <c r="R53" i="1"/>
  <c r="V35" i="1"/>
  <c r="V34" i="1"/>
  <c r="X400" i="1" l="1"/>
  <c r="V400" i="1"/>
  <c r="V402" i="1" s="1"/>
  <c r="V53" i="1"/>
  <c r="V70" i="1"/>
  <c r="A319" i="1"/>
  <c r="A339" i="1"/>
  <c r="A396" i="1" l="1"/>
  <c r="A395" i="1"/>
  <c r="A394" i="1"/>
  <c r="A393" i="1"/>
  <c r="A363" i="1"/>
  <c r="A362" i="1"/>
  <c r="A361" i="1"/>
  <c r="A360" i="1"/>
  <c r="A359" i="1"/>
  <c r="A358" i="1"/>
  <c r="A357" i="1"/>
  <c r="A341" i="1"/>
  <c r="A340" i="1"/>
  <c r="A338" i="1"/>
  <c r="A337" i="1"/>
  <c r="A336" i="1"/>
  <c r="A335" i="1"/>
  <c r="A334" i="1"/>
  <c r="A333" i="1"/>
  <c r="A332" i="1"/>
  <c r="A331" i="1"/>
  <c r="A330" i="1"/>
  <c r="A329" i="1"/>
  <c r="A328" i="1"/>
  <c r="A327" i="1"/>
  <c r="J397" i="1" l="1"/>
  <c r="L397" i="1"/>
  <c r="L398" i="1" s="1"/>
  <c r="T397" i="1"/>
  <c r="R397" i="1"/>
  <c r="J379" i="1"/>
  <c r="L379" i="1"/>
  <c r="L380" i="1" s="1"/>
  <c r="R379" i="1"/>
  <c r="T379" i="1"/>
  <c r="K397" i="1"/>
  <c r="K398" i="1" s="1"/>
  <c r="M397" i="1"/>
  <c r="M398" i="1" s="1"/>
  <c r="S397" i="1"/>
  <c r="J342" i="1"/>
  <c r="L342" i="1"/>
  <c r="L343" i="1" s="1"/>
  <c r="R342" i="1"/>
  <c r="T342" i="1"/>
  <c r="K379" i="1"/>
  <c r="K380" i="1" s="1"/>
  <c r="M379" i="1"/>
  <c r="M380" i="1" s="1"/>
  <c r="S379" i="1"/>
  <c r="K342" i="1"/>
  <c r="K343" i="1" s="1"/>
  <c r="M342" i="1"/>
  <c r="M343" i="1" s="1"/>
  <c r="S342" i="1"/>
  <c r="K381" i="1" l="1"/>
  <c r="K399" i="1"/>
  <c r="X402" i="1" s="1"/>
  <c r="K344" i="1"/>
  <c r="A305" i="1"/>
  <c r="A304" i="1"/>
  <c r="A303" i="1"/>
  <c r="A302" i="1"/>
  <c r="A300" i="1"/>
  <c r="A299" i="1"/>
  <c r="A298" i="1" l="1"/>
  <c r="A297" i="1"/>
  <c r="M296" i="1"/>
  <c r="L296" i="1"/>
  <c r="K296" i="1"/>
  <c r="J296" i="1"/>
  <c r="A296" i="1"/>
  <c r="T306" i="1" l="1"/>
  <c r="M306" i="1"/>
  <c r="M307" i="1" s="1"/>
  <c r="R306" i="1"/>
  <c r="K306" i="1"/>
  <c r="K307" i="1" s="1"/>
  <c r="S306" i="1"/>
  <c r="J306" i="1"/>
  <c r="L306" i="1"/>
  <c r="L307" i="1" s="1"/>
  <c r="T103" i="1"/>
  <c r="S103" i="1"/>
  <c r="R103" i="1"/>
  <c r="M103" i="1"/>
  <c r="L103" i="1"/>
  <c r="K103" i="1"/>
  <c r="J103" i="1"/>
  <c r="Q319" i="1"/>
  <c r="T86" i="1"/>
  <c r="S86" i="1"/>
  <c r="R86" i="1"/>
  <c r="M86" i="1"/>
  <c r="L86" i="1"/>
  <c r="K86" i="1"/>
  <c r="J86" i="1"/>
  <c r="M70" i="1"/>
  <c r="L70" i="1"/>
  <c r="K70" i="1"/>
  <c r="J70" i="1"/>
  <c r="V69" i="1" s="1"/>
  <c r="K53" i="1"/>
  <c r="M53" i="1"/>
  <c r="L53" i="1"/>
  <c r="J53" i="1"/>
  <c r="V52" i="1" s="1"/>
  <c r="R408" i="1" l="1"/>
  <c r="R410" i="1" s="1"/>
  <c r="K308" i="1"/>
  <c r="S408" i="1"/>
  <c r="S410" i="1" s="1"/>
  <c r="O213" i="1"/>
  <c r="J409" i="1" s="1"/>
  <c r="Q213" i="1"/>
  <c r="O212" i="1"/>
  <c r="Q212" i="1"/>
  <c r="Q86" i="1"/>
  <c r="U410" i="1"/>
  <c r="V86" i="1"/>
  <c r="O86" i="1"/>
  <c r="P5" i="1" s="1"/>
  <c r="V4" i="1" s="1"/>
  <c r="V103" i="1"/>
  <c r="Q70" i="1"/>
  <c r="O53" i="1"/>
  <c r="O103" i="1"/>
  <c r="S5" i="1" s="1"/>
  <c r="V5" i="1" s="1"/>
  <c r="Q53" i="1"/>
  <c r="S4" i="1"/>
  <c r="V3" i="1" s="1"/>
  <c r="P319" i="1"/>
  <c r="Q103" i="1"/>
  <c r="K263" i="1" l="1"/>
  <c r="K244" i="1"/>
  <c r="K279" i="1"/>
  <c r="P4" i="1"/>
  <c r="V1" i="1" s="1"/>
  <c r="Q342" i="1"/>
  <c r="Q343" i="1" s="1"/>
  <c r="K216" i="1"/>
  <c r="Q306" i="1"/>
  <c r="Q307" i="1" s="1"/>
  <c r="J408" i="1"/>
  <c r="Q397" i="1"/>
  <c r="Q398" i="1" s="1"/>
  <c r="Q379" i="1"/>
  <c r="Q380" i="1" s="1"/>
  <c r="O397" i="1"/>
  <c r="O398" i="1" s="1"/>
  <c r="O379" i="1"/>
  <c r="O380" i="1" s="1"/>
  <c r="O342" i="1"/>
  <c r="O343" i="1" s="1"/>
  <c r="O306" i="1"/>
  <c r="O307" i="1" s="1"/>
  <c r="P213" i="1"/>
  <c r="L409" i="1" s="1"/>
  <c r="P212" i="1"/>
  <c r="H409" i="1"/>
  <c r="K401" i="1"/>
  <c r="K383" i="1"/>
  <c r="K346" i="1"/>
  <c r="P70" i="1"/>
  <c r="P53" i="1"/>
  <c r="P103" i="1"/>
  <c r="P86" i="1"/>
  <c r="P306" i="1" l="1"/>
  <c r="P307" i="1" s="1"/>
  <c r="P397" i="1"/>
  <c r="P398" i="1" s="1"/>
  <c r="O399" i="1" s="1"/>
  <c r="L408" i="1"/>
  <c r="L410" i="1" s="1"/>
  <c r="P379" i="1"/>
  <c r="P380" i="1" s="1"/>
  <c r="O381" i="1" s="1"/>
  <c r="P342" i="1"/>
  <c r="P343" i="1" s="1"/>
  <c r="N409" i="1"/>
  <c r="V409" i="1" s="1"/>
  <c r="O214" i="1"/>
  <c r="K310" i="1"/>
  <c r="X401" i="1" s="1"/>
  <c r="X403" i="1" s="1"/>
  <c r="H408" i="1"/>
  <c r="H410" i="1" s="1"/>
  <c r="J410" i="1"/>
  <c r="V401" i="1" l="1"/>
  <c r="V403" i="1" s="1"/>
  <c r="Q409" i="1"/>
  <c r="H412" i="1"/>
  <c r="N408" i="1"/>
  <c r="N410" i="1" s="1"/>
  <c r="O344" i="1"/>
  <c r="O308" i="1"/>
  <c r="Q408" i="1"/>
  <c r="Q4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Gelu Gherghin</author>
  </authors>
  <commentList>
    <comment ref="A4" authorId="0" shapeId="0" xr:uid="{00000000-0006-0000-0000-000001000000}">
      <text>
        <r>
          <rPr>
            <b/>
            <sz val="9"/>
            <color indexed="81"/>
            <rFont val="Tahoma"/>
            <family val="2"/>
            <charset val="238"/>
          </rPr>
          <t xml:space="preserve">Gelu Gherghin:
</t>
        </r>
        <r>
          <rPr>
            <sz val="9"/>
            <color indexed="10"/>
            <rFont val="Tahoma"/>
            <family val="2"/>
            <charset val="238"/>
          </rPr>
          <t>Se introduce numele facultății</t>
        </r>
      </text>
    </comment>
    <comment ref="P4" authorId="1" shapeId="0" xr:uid="{00000000-0006-0000-0000-00000200000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1" shapeId="0" xr:uid="{00000000-0006-0000-0000-000003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5" authorId="0" shapeId="0" xr:uid="{00000000-0006-0000-0000-00000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5" authorId="1" shapeId="0" xr:uid="{00000000-0006-0000-0000-000005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1" shapeId="0" xr:uid="{00000000-0006-0000-0000-000006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6" authorId="1" shapeId="0" xr:uid="{00000000-0006-0000-0000-000007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1" shapeId="0" xr:uid="{00000000-0006-0000-0000-000008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7" authorId="1" shapeId="0" xr:uid="{00000000-0006-0000-0000-000009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7" authorId="1" shapeId="0" xr:uid="{00000000-0006-0000-0000-00000A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9" authorId="0" shapeId="0" xr:uid="{00000000-0006-0000-0000-00000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10" authorId="0" shapeId="0" xr:uid="{00000000-0006-0000-0000-00000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M15" authorId="1" shapeId="0" xr:uid="{00000000-0006-0000-0000-00000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În această secțiune puteți adăuga câte rânduri sunt necesare, păstrând o aranjare decentă în pagină. 
</t>
        </r>
        <r>
          <rPr>
            <b/>
            <sz val="9"/>
            <color indexed="10"/>
            <rFont val="Tahoma"/>
            <family val="2"/>
            <charset val="238"/>
          </rPr>
          <t xml:space="preserve">Lucrați cât mai simplu, să nu fie nevoie de multe rânduri. În mod obligatoriu se trece numărul și codul pachetului. Folosiți terminologia din machetă, adică </t>
        </r>
        <r>
          <rPr>
            <i/>
            <sz val="9"/>
            <color indexed="10"/>
            <rFont val="Tahoma"/>
            <family val="2"/>
            <charset val="238"/>
          </rPr>
          <t xml:space="preserve">"Se alege o disciplină (1) din pachetul  opțional 1 (cod pachet)" </t>
        </r>
        <r>
          <rPr>
            <b/>
            <sz val="9"/>
            <color indexed="10"/>
            <rFont val="Tahoma"/>
            <family val="2"/>
            <charset val="238"/>
          </rPr>
          <t xml:space="preserve">sau </t>
        </r>
        <r>
          <rPr>
            <i/>
            <sz val="9"/>
            <color indexed="10"/>
            <rFont val="Tahoma"/>
            <family val="2"/>
            <charset val="238"/>
          </rPr>
          <t xml:space="preserve">"Se aleg două discipline (1 și 2) din pachetul  opțional 1 (cod pachet)" </t>
        </r>
        <r>
          <rPr>
            <b/>
            <sz val="9"/>
            <color indexed="10"/>
            <rFont val="Tahoma"/>
            <family val="2"/>
            <charset val="238"/>
          </rPr>
          <t xml:space="preserve">sau </t>
        </r>
        <r>
          <rPr>
            <i/>
            <sz val="9"/>
            <color indexed="10"/>
            <rFont val="Tahoma"/>
            <family val="2"/>
            <charset val="238"/>
          </rPr>
          <t>"Se alege câte o disciplină  (1 și 2) din pachetele optionale 1 (cod pachet), 2 (cod pachet) și două discipline (3 și 4) din pachetul  opțional 3 (cod pachet)".</t>
        </r>
        <r>
          <rPr>
            <sz val="9"/>
            <color indexed="10"/>
            <rFont val="Tahoma"/>
            <family val="2"/>
            <charset val="238"/>
          </rPr>
          <t xml:space="preserve">
Nu are sens să trecem aici codul fiecărei discipline din pachet, acelea vor fi detaliate oricum în tabelul opționalelor. Aici doar ar încărca inutil pagina de gardă și ar putea altera aranjarea în pagină.
Pachetele optionale vor primi la cod litera X în locul limbii de predare. De exemplu: MLX0001, MLX0002, MLX0003, etc. pentru Facultatea de Matematică și Informatică</t>
        </r>
      </text>
    </comment>
    <comment ref="A16" authorId="0" shapeId="0" xr:uid="{00000000-0006-0000-0000-00000E000000}">
      <text>
        <r>
          <rPr>
            <b/>
            <sz val="9"/>
            <color indexed="81"/>
            <rFont val="Tahoma"/>
            <family val="2"/>
            <charset val="238"/>
          </rPr>
          <t xml:space="preserve">Gelu Gherghin:
</t>
        </r>
        <r>
          <rPr>
            <sz val="9"/>
            <color indexed="10"/>
            <rFont val="Tahoma"/>
            <family val="2"/>
            <charset val="238"/>
          </rPr>
          <t xml:space="preserve">nr. credite obligatorii + nr. credite opționale trebuie să dea 240
</t>
        </r>
      </text>
    </comment>
    <comment ref="A17" authorId="0" shapeId="0" xr:uid="{00000000-0006-0000-0000-00000F000000}">
      <text>
        <r>
          <rPr>
            <b/>
            <sz val="9"/>
            <color indexed="81"/>
            <rFont val="Tahoma"/>
            <family val="2"/>
            <charset val="238"/>
          </rPr>
          <t>Gelu Gherghin:</t>
        </r>
        <r>
          <rPr>
            <b/>
            <sz val="9"/>
            <color indexed="10"/>
            <rFont val="Tahoma"/>
            <family val="2"/>
            <charset val="238"/>
          </rPr>
          <t xml:space="preserve">
</t>
        </r>
        <r>
          <rPr>
            <sz val="9"/>
            <color indexed="10"/>
            <rFont val="Tahoma"/>
            <family val="2"/>
            <charset val="238"/>
          </rPr>
          <t xml:space="preserve">
</t>
        </r>
        <r>
          <rPr>
            <b/>
            <sz val="9"/>
            <color indexed="10"/>
            <rFont val="Tahoma"/>
            <family val="2"/>
            <charset val="238"/>
          </rPr>
          <t>Alegeți o singură variantă: fie 6 credite - 2 semestre, fie 12 credite - 4 semestre alocate limbilor străine. Ștergeți cealaltă variantă!</t>
        </r>
        <r>
          <rPr>
            <sz val="9"/>
            <color indexed="10"/>
            <rFont val="Tahoma"/>
            <family val="2"/>
            <charset val="238"/>
          </rPr>
          <t xml:space="preserve">
*Pentru mai mult de 2 semestre este nevoie de justificare scrisă adresată Rectoratului
ATENȚIE! Creditele alocate limbilor străine sunt incluse în cele 180, sau sunt suplimentare acestora? (Verificati în tabelele cu discipline aferente semestrelor în care se studiază limba străină.) Dacă sunt suplimentare celor 240, ele trebuie mutate după "Și", înainte de cele 4  credite alocate disciplinei Educație fizică.  În ambele situații e corect numai dacă Obligatorii+Opționale=240</t>
        </r>
      </text>
    </comment>
    <comment ref="A21" authorId="1" shapeId="0" xr:uid="{00000000-0006-0000-0000-00001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30" authorId="0" shapeId="0" xr:uid="{00000000-0006-0000-0000-00001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cel puțin trei denumiri de instituții europene de învățământ superior</t>
        </r>
      </text>
    </comment>
    <comment ref="B42" authorId="1" shapeId="0" xr:uid="{00000000-0006-0000-0000-00001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42" authorId="1" shapeId="0" xr:uid="{00000000-0006-0000-0000-00001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42" authorId="1" shapeId="0" xr:uid="{00000000-0006-0000-0000-00001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42" authorId="1" shapeId="0" xr:uid="{00000000-0006-0000-0000-00001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51" authorId="1" shapeId="0" xr:uid="{00000000-0006-0000-0000-00001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52" authorId="1" shapeId="0" xr:uid="{00000000-0006-0000-0000-00001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A54" authorId="1" shapeId="0" xr:uid="{00000000-0006-0000-0000-000018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 </t>
        </r>
        <r>
          <rPr>
            <b/>
            <sz val="9"/>
            <color indexed="10"/>
            <rFont val="Tahoma"/>
            <family val="2"/>
            <charset val="238"/>
          </rPr>
          <t>DACĂ FACULTATEA DUMNEAVOASTRĂ ESTE DESERVITĂ DE CĂTRE DLMCA SAU LIMBA STRĂINĂ SE STUDIAZĂ ÎN ALT SEMESTRU, ATUNCI VĂ ROG SĂ FACEȚI MODIFICĂRILE NECESARE.</t>
        </r>
      </text>
    </comment>
    <comment ref="B59" authorId="1" shapeId="0" xr:uid="{00000000-0006-0000-0000-00001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59" authorId="1" shapeId="0" xr:uid="{00000000-0006-0000-0000-00001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59" authorId="1" shapeId="0" xr:uid="{00000000-0006-0000-0000-00001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59" authorId="1" shapeId="0" xr:uid="{00000000-0006-0000-0000-00001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68" authorId="1" shapeId="0" xr:uid="{00000000-0006-0000-0000-00001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69" authorId="1" shapeId="0" xr:uid="{00000000-0006-0000-0000-00001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A71" authorId="1" shapeId="0" xr:uid="{00000000-0006-0000-0000-00001F00000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 </t>
        </r>
        <r>
          <rPr>
            <b/>
            <sz val="9"/>
            <color indexed="10"/>
            <rFont val="Tahoma"/>
            <family val="2"/>
            <charset val="238"/>
          </rPr>
          <t>DACĂ FACULTATEA DUMNEAVOASTRĂ ESTE DESERVITĂ DE CĂTRE DLMCA SAU LIMBA STRĂINĂ SE STUDIAZĂ ÎN ALT SEMESTRU, ATUNCI VĂ ROG SĂ FACEȚI MODIFICĂRILE NECESARE.</t>
        </r>
      </text>
    </comment>
    <comment ref="B76" authorId="1" shapeId="0" xr:uid="{00000000-0006-0000-0000-00002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76" authorId="1" shapeId="0" xr:uid="{00000000-0006-0000-0000-00002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6" authorId="1" shapeId="0" xr:uid="{00000000-0006-0000-0000-00002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6" authorId="1" shapeId="0" xr:uid="{00000000-0006-0000-0000-00002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B93" authorId="1" shapeId="0" xr:uid="{00000000-0006-0000-0000-00002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93" authorId="1" shapeId="0" xr:uid="{00000000-0006-0000-0000-00002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93" authorId="1" shapeId="0" xr:uid="{00000000-0006-0000-0000-00002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93" authorId="1" shapeId="0" xr:uid="{00000000-0006-0000-0000-00002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B111" authorId="1" shapeId="0" xr:uid="{00000000-0006-0000-0000-00002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11" authorId="1" shapeId="0" xr:uid="{00000000-0006-0000-0000-00002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11" authorId="1" shapeId="0" xr:uid="{00000000-0006-0000-0000-00002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11" authorId="1" shapeId="0" xr:uid="{00000000-0006-0000-0000-00002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B129" authorId="1" shapeId="0" xr:uid="{00000000-0006-0000-0000-00002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29" authorId="1" shapeId="0" xr:uid="{00000000-0006-0000-0000-00002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29" authorId="1" shapeId="0" xr:uid="{00000000-0006-0000-0000-00002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29" authorId="1" shapeId="0" xr:uid="{00000000-0006-0000-0000-00002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B147" authorId="1" shapeId="0" xr:uid="{00000000-0006-0000-0000-00003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47" authorId="1" shapeId="0" xr:uid="{00000000-0006-0000-0000-00003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47" authorId="1" shapeId="0" xr:uid="{00000000-0006-0000-0000-00003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47" authorId="1" shapeId="0" xr:uid="{00000000-0006-0000-0000-00003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B165" authorId="1" shapeId="0" xr:uid="{00000000-0006-0000-0000-00003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165" authorId="1" shapeId="0" xr:uid="{00000000-0006-0000-0000-00003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65" authorId="1" shapeId="0" xr:uid="{00000000-0006-0000-0000-00003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165" authorId="1" shapeId="0" xr:uid="{00000000-0006-0000-0000-00003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81" authorId="1" shapeId="0" xr:uid="{00000000-0006-0000-0000-00003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B183" authorId="1" shapeId="0" xr:uid="{00000000-0006-0000-0000-00003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J183" authorId="1" shapeId="0" xr:uid="{00000000-0006-0000-0000-00003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83" authorId="1" shapeId="0" xr:uid="{00000000-0006-0000-0000-00003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83" authorId="1" shapeId="0" xr:uid="{00000000-0006-0000-0000-00003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83" authorId="1" shapeId="0" xr:uid="{00000000-0006-0000-0000-00003D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86" authorId="1" shapeId="0" xr:uid="{00000000-0006-0000-0000-00003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89" authorId="1" shapeId="0" xr:uid="{00000000-0006-0000-0000-00003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93" authorId="1" shapeId="0" xr:uid="{00000000-0006-0000-0000-00004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98" authorId="1" shapeId="0" xr:uid="{00000000-0006-0000-0000-00004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201" authorId="1" shapeId="0" xr:uid="{00000000-0006-0000-0000-00004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205" authorId="1" shapeId="0" xr:uid="{00000000-0006-0000-0000-000043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208" authorId="1" shapeId="0" xr:uid="{00000000-0006-0000-0000-00004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210" authorId="1" shapeId="0" xr:uid="{00000000-0006-0000-0000-00004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213" authorId="1" shapeId="0" xr:uid="{00000000-0006-0000-0000-000046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216" authorId="1" shapeId="0" xr:uid="{00000000-0006-0000-0000-000047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B221" authorId="1" shapeId="0" xr:uid="{00000000-0006-0000-0000-00004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221" authorId="1" shapeId="0" xr:uid="{00000000-0006-0000-0000-00004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221" authorId="1" shapeId="0" xr:uid="{00000000-0006-0000-0000-00004A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221" authorId="1" shapeId="0" xr:uid="{00000000-0006-0000-0000-00004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243" authorId="1" shapeId="0" xr:uid="{00000000-0006-0000-0000-00004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44" authorId="1" shapeId="0" xr:uid="{00000000-0006-0000-0000-00004D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B252" authorId="1" shapeId="0" xr:uid="{00000000-0006-0000-0000-00004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Denumirile disciplinelor se trec în limbile română, engleză și dacă este cazul, în limba în care a fost acreditat programul (maghiară sau germană)</t>
        </r>
      </text>
    </comment>
    <comment ref="O252" authorId="1" shapeId="0" xr:uid="{00000000-0006-0000-0000-00004F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252" authorId="1" shapeId="0" xr:uid="{00000000-0006-0000-0000-00005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252" authorId="1" shapeId="0" xr:uid="{00000000-0006-0000-0000-000051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262" authorId="1" shapeId="0" xr:uid="{00000000-0006-0000-0000-000052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63" authorId="1" shapeId="0" xr:uid="{00000000-0006-0000-0000-000053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O272" authorId="1" shapeId="0" xr:uid="{00000000-0006-0000-0000-000054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272" authorId="1" shapeId="0" xr:uid="{00000000-0006-0000-0000-00005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272" authorId="1" shapeId="0" xr:uid="{00000000-0006-0000-0000-00005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278" authorId="1" shapeId="0" xr:uid="{00000000-0006-0000-0000-00005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79" authorId="1" shapeId="0" xr:uid="{00000000-0006-0000-0000-000058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text>
    </comment>
    <comment ref="B296" authorId="1" shapeId="0" xr:uid="{00000000-0006-0000-0000-000059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B297" authorId="1" shapeId="0" xr:uid="{00000000-0006-0000-0000-00005A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09" authorId="1" shapeId="0" xr:uid="{00000000-0006-0000-0000-00005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314" authorId="1" shapeId="0" xr:uid="{00000000-0006-0000-0000-00005C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Acest tabel se va utiliza numai pentru domeniile pentru care standardele specifice prevăd Discipline de Domeniu (DD): 
Științe inginerești, Științe economice, Arte, Educație fizică și sport, Științe sociale, politice și ale comunicării.
</t>
        </r>
        <r>
          <rPr>
            <b/>
            <sz val="9"/>
            <color indexed="10"/>
            <rFont val="Tahoma"/>
            <family val="2"/>
            <charset val="238"/>
          </rPr>
          <t>Dacă programul de studii nu este incadrat într-unul din domeniile care au DD, ștergeți acest tabel cu totul din planul de învățământ.</t>
        </r>
      </text>
    </comment>
    <comment ref="B319" authorId="1" shapeId="0" xr:uid="{00000000-0006-0000-0000-00005D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45" authorId="1" shapeId="0" xr:uid="{00000000-0006-0000-0000-00005E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357" authorId="1" shapeId="0" xr:uid="{00000000-0006-0000-0000-00005F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382" authorId="1" shapeId="0" xr:uid="{00000000-0006-0000-0000-000060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393" authorId="1" shapeId="0" xr:uid="{00000000-0006-0000-0000-000061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B394" authorId="1" shapeId="0" xr:uid="{00000000-0006-0000-0000-000062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B395" authorId="1" shapeId="0" xr:uid="{00000000-0006-0000-0000-000063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B396" authorId="1" shapeId="0" xr:uid="{00000000-0006-0000-0000-00006400000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400" authorId="1" shapeId="0" xr:uid="{00000000-0006-0000-0000-000065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R409" authorId="1" shapeId="0" xr:uid="{00000000-0006-0000-0000-000066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S409" authorId="1" shapeId="0" xr:uid="{00000000-0006-0000-0000-000067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T409" authorId="1" shapeId="0" xr:uid="{00000000-0006-0000-0000-000068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U409" authorId="1" shapeId="0" xr:uid="{00000000-0006-0000-0000-000069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Introduceți manual suma creditelor la disciplinele opționale din semestrele 7 + 8
</t>
        </r>
      </text>
    </comment>
    <comment ref="H411" authorId="1" shapeId="0" xr:uid="{00000000-0006-0000-0000-00006A00000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 xml:space="preserve">Această celulă se completează manual, doar dacă orele de practică nu au fost incluse în numărul total de ore obligatorii </t>
        </r>
        <r>
          <rPr>
            <sz val="9"/>
            <color indexed="10"/>
            <rFont val="Tahoma"/>
            <family val="2"/>
            <charset val="238"/>
          </rPr>
          <t>(de exemplu, dacă practica se desfășoară la finalul semestrului, după sesiune).</t>
        </r>
        <r>
          <rPr>
            <b/>
            <sz val="9"/>
            <color indexed="10"/>
            <rFont val="Tahoma"/>
            <family val="2"/>
            <charset val="238"/>
          </rPr>
          <t xml:space="preserve"> În cazul în care orele de practică au fost deja incluse în totalul orelor obligatorii, ștergeți acest rând și pe următorul!</t>
        </r>
      </text>
    </comment>
    <comment ref="A419" authorId="1" shapeId="0" xr:uid="{00000000-0006-0000-0000-00006B00000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437" authorId="1" shapeId="0" xr:uid="{00000000-0006-0000-0000-00006C00000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Alegeți o singură disciplină din lista de didactici pe care ați primit-o înmpreună cu macheta. 
</t>
        </r>
        <r>
          <rPr>
            <sz val="9"/>
            <color indexed="10"/>
            <rFont val="Tahoma"/>
            <family val="2"/>
            <charset val="238"/>
          </rPr>
          <t>Dunumirea disciplinei se trece în limbile română și engleză. 
Dacă programul este predat în limba maghiară, denumirea disciplinei se trece în limbile română, engleză și maghiară.
Dacă programul este predat în limba germană, denumirea disciplinei se trece în limbile română, engleză și germană.
 Vă rugăm să nu faceți alte modificări în tabel.</t>
        </r>
        <r>
          <rPr>
            <sz val="9"/>
            <color indexed="81"/>
            <rFont val="Tahoma"/>
            <family val="2"/>
            <charset val="238"/>
          </rPr>
          <t xml:space="preserve">
</t>
        </r>
      </text>
    </comment>
  </commentList>
</comments>
</file>

<file path=xl/sharedStrings.xml><?xml version="1.0" encoding="utf-8"?>
<sst xmlns="http://schemas.openxmlformats.org/spreadsheetml/2006/main" count="910" uniqueCount="340">
  <si>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</si>
  <si>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</si>
  <si>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</si>
  <si>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</si>
  <si>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</si>
  <si>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</si>
  <si>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</si>
  <si>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</si>
  <si>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</si>
  <si>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</si>
  <si>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</si>
  <si>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</si>
  <si>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</si>
  <si>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</si>
  <si>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</si>
  <si>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</si>
  <si>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</si>
  <si>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</si>
  <si>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</si>
  <si>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</si>
  <si>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 xml:space="preserve">Domeniul: </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</si>
  <si>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</si>
  <si>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</si>
  <si>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</si>
  <si>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</si>
  <si>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</si>
  <si>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</si>
  <si>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</si>
  <si>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</si>
  <si>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</si>
  <si>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</si>
  <si>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</si>
  <si>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</si>
  <si>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</si>
  <si>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</si>
  <si>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</si>
  <si>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</si>
  <si>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</si>
  <si>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</si>
  <si>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</si>
  <si>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</si>
  <si>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</si>
  <si>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</si>
  <si>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</si>
  <si>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</si>
  <si>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</si>
  <si>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</si>
  <si>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</si>
  <si>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</si>
  <si>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An I, Semestrul 1</t>
  </si>
  <si>
    <t>An I, Semestrul 2</t>
  </si>
  <si>
    <t>An II, Semestrul 3</t>
  </si>
  <si>
    <t>An II, Semestrul 4</t>
  </si>
  <si>
    <t>An III, Semestrul 5</t>
  </si>
  <si>
    <t>An III, Semestrul 6</t>
  </si>
  <si>
    <t>DISCIPLINE DE PREGĂTIRE FUNDAMENTALĂ (DF)</t>
  </si>
  <si>
    <t>DISCIPLINE</t>
  </si>
  <si>
    <t>OBLIGATORII</t>
  </si>
  <si>
    <t>OPȚIONALE</t>
  </si>
  <si>
    <t>ORE FIZICE</t>
  </si>
  <si>
    <t>ORE ALOCATE STUDIULUI</t>
  </si>
  <si>
    <t>NR. DE CREDITE</t>
  </si>
  <si>
    <t>AN I</t>
  </si>
  <si>
    <t>AN II</t>
  </si>
  <si>
    <t>AN III</t>
  </si>
  <si>
    <t>DISCIPLINE COMPLEMANTARE (DC)</t>
  </si>
  <si>
    <t>BILANȚ GENERAL</t>
  </si>
  <si>
    <t>Și</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</si>
  <si>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</si>
  <si>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</si>
  <si>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</si>
  <si>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</si>
  <si>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</si>
  <si>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VDP 2303</t>
  </si>
  <si>
    <t>VDP 2404</t>
  </si>
  <si>
    <t>VDP 3505</t>
  </si>
  <si>
    <t>VDP 3506</t>
  </si>
  <si>
    <t>VDP 3607</t>
  </si>
  <si>
    <t>VDP 3608</t>
  </si>
  <si>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</si>
  <si>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</si>
  <si>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</si>
  <si>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</si>
  <si>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</si>
  <si>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</si>
  <si>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UNIVERSITATEA BABEŞ-BOLYAI CLUJ-NAPOCA</t>
  </si>
  <si>
    <t>Anul IV</t>
  </si>
  <si>
    <r>
      <t xml:space="preserve">Durata studiilor: </t>
    </r>
    <r>
      <rPr>
        <b/>
        <sz val="10"/>
        <color indexed="8"/>
        <rFont val="Times New Roman"/>
        <family val="1"/>
      </rPr>
      <t>8 semestre</t>
    </r>
  </si>
  <si>
    <t>240 de credite din care:</t>
  </si>
  <si>
    <t>ANUL IV SEMESTRUL 7</t>
  </si>
  <si>
    <t>ANUL IV SEMESTRUL 8</t>
  </si>
  <si>
    <t>PACHET OPȚIONAL 7 (An IV, Semestrul 7)</t>
  </si>
  <si>
    <t>PACHET OPȚIONAL 8 (An IV, Semestrul 8)</t>
  </si>
  <si>
    <t>AN IV</t>
  </si>
  <si>
    <r>
      <rPr>
        <b/>
        <sz val="10"/>
        <color indexed="8"/>
        <rFont val="Times New Roman"/>
        <family val="1"/>
      </rPr>
      <t>4</t>
    </r>
    <r>
      <rPr>
        <sz val="10"/>
        <color indexed="8"/>
        <rFont val="Times New Roman"/>
        <family val="1"/>
      </rPr>
      <t xml:space="preserve"> credite pentru disciplina Educație fizică</t>
    </r>
  </si>
  <si>
    <t>PROCENT DIN NUMĂRUL TOTAL DE DISCIPLINE</t>
  </si>
  <si>
    <t xml:space="preserve">PROCENT DIN NUMĂRUL TOTAL DE ORE FIZICE </t>
  </si>
  <si>
    <t>PROCENT DIN NUMĂRUL TOTAL DE ORE FIZICE</t>
  </si>
  <si>
    <t>ÎN TOATE TABELELE DIN ACEASTĂ MACHETĂ, TREBUIE SĂ INTRODUCEȚI  CONȚINUT NUMAI ÎN CELULELE MARCATE CU GALBEN. 
NICIO CELULĂ GALBENA NU TREBUIE SĂ RĂMÂNĂ  NECOMPLETATĂ.</t>
  </si>
  <si>
    <t>*</t>
  </si>
  <si>
    <t xml:space="preserve">DISCIPLINE ÎN DOMENIU (DD) </t>
  </si>
  <si>
    <r>
      <rPr>
        <b/>
        <sz val="10"/>
        <color indexed="8"/>
        <rFont val="Times New Roman"/>
        <family val="1"/>
        <charset val="238"/>
      </rPr>
      <t>Domenii care au DD</t>
    </r>
    <r>
      <rPr>
        <sz val="10"/>
        <color indexed="8"/>
        <rFont val="Times New Roman"/>
        <family val="1"/>
      </rPr>
      <t xml:space="preserve">
DF+DD+DS+DC</t>
    </r>
  </si>
  <si>
    <r>
      <rPr>
        <b/>
        <sz val="10"/>
        <rFont val="Times New Roman"/>
        <family val="1"/>
        <charset val="238"/>
      </rPr>
      <t>Domenii fără DD</t>
    </r>
    <r>
      <rPr>
        <sz val="10"/>
        <color indexed="8"/>
        <rFont val="Times New Roman"/>
        <family val="1"/>
      </rPr>
      <t xml:space="preserve">
DF+DS+DC</t>
    </r>
  </si>
  <si>
    <t xml:space="preserve">Procent total discipline </t>
  </si>
  <si>
    <t>Procent total ore fizie</t>
  </si>
  <si>
    <t>P</t>
  </si>
  <si>
    <t>**</t>
  </si>
  <si>
    <t>*LLU0011, Limba engleză - curs practic limbaj specializat; LLU0021, Limba franceză - curs practic limbaj specializat; LLU0031, Limba germană - curs practic limbaj specializat; LLU0041, Limba italiană - curs practic limbaj specializat; LLU0051 - Limba spaniolă - curs practic limbaj specializat; LLU0061 - Limba rusă - curs practic limbaj specializat.</t>
  </si>
  <si>
    <t>**LLU0012, Limba engleză - curs practic limbaj specializat; LLU0022, Limba franceză - curs practic limbaj specializat; LLU0032, Limba germană - curs practic limbaj specializat; LLU0042, Limba italiană - curs practic limbaj specializat; LLU0052 - Limba spaniolă - curs practic limbaj specializat; LLU0062 - Limba rusă - curs practic limbaj specializat.</t>
  </si>
  <si>
    <t>TOTAL ORE PRACTICĂ</t>
  </si>
  <si>
    <t>TOTAL FINAL</t>
  </si>
  <si>
    <t>În contul a cel mult 3 discipline opţionale, studentul are dreptul să aleagă 3 discipline de la alte specializări ale facultăţilor din Universitatea Babeş-Bolyai, respectând condiționările din planurile de învățământ ale respectivelor specializări.</t>
  </si>
  <si>
    <t xml:space="preserve">Psihologia educaţiei / Educational psychology </t>
  </si>
  <si>
    <t>Pedagogie I / Pedagogy I:
- Fundamentele pedagogiei / Fundamentals of pedagogy 
- Teoria și metodologia curriculumului / Curriculum theory and   methodology</t>
  </si>
  <si>
    <t xml:space="preserve">Pedagogie II / Pedagogy II:
- Teoria și metodologia instruirii / Instruction theory and methodology 
- Teoria și metodologia evaluării / Evaluation theory and methodology </t>
  </si>
  <si>
    <t>Instruire asistată de calculator / Computer assisted training</t>
  </si>
  <si>
    <t>Practică pedagogică  în învăţământul preuniversitar obligatoriu (1) / Pre-service teaching practice in compulsory education (1)</t>
  </si>
  <si>
    <t xml:space="preserve">Managementul clasei de elevi / Classroom management </t>
  </si>
  <si>
    <t>Practică pedagogică  în învăţământul preuniversitar obligatoriu (2) / Pre-service teaching practice in compulsory education (2)</t>
  </si>
  <si>
    <t>Examen de absolvire Nivel I / Graduation exam Level I</t>
  </si>
  <si>
    <t xml:space="preserve">MODUL PEDAGOGIC PENTRU PROGRAMELE ÎN LIMBA ROMÂNĂ ȘI ÎN LIMBA ENGLEZĂ
Dacă programul este predat în limba română, ștergeți următoarele două pagini aferente Modulului Pedagogic în limba maghiară și în limba germană
Alegeți o didactică în semestrul 4, din lista primită împreună cu macheta </t>
  </si>
  <si>
    <t xml:space="preserve"> Pentru actualizarea planului de învățământ, au fost organizate consultări cu studenții</t>
  </si>
  <si>
    <t xml:space="preserve"> Propuneri și sugestii ale studenților cu privire la îmbunătățirea planurilor de învățământ</t>
  </si>
  <si>
    <t xml:space="preserve">Propunerea a fost implementată </t>
  </si>
  <si>
    <t>1.</t>
  </si>
  <si>
    <t>2.</t>
  </si>
  <si>
    <t>3.</t>
  </si>
  <si>
    <t>4.</t>
  </si>
  <si>
    <t>5.</t>
  </si>
  <si>
    <t xml:space="preserve">1. </t>
  </si>
  <si>
    <t xml:space="preserve"> Pentru actualizarea planului de învățământ, au fost organizate consultări cu principalii angajatori ai absolvenților / autorități locale</t>
  </si>
  <si>
    <t xml:space="preserve"> Propuneri și sugestii ale angajatorilor / autorităților locale cu privire la îmbunătățirea planurilor de învățământ</t>
  </si>
  <si>
    <t xml:space="preserve"> Lista angajatorilor / autorităților locale consultați(te)</t>
  </si>
  <si>
    <t>Limba străină 1 / Foreign Language 1</t>
  </si>
  <si>
    <t>Educație fizică 1 / Physical education 1</t>
  </si>
  <si>
    <t>Limba străină 2 / Foreign Language 2</t>
  </si>
  <si>
    <t>Educație fizică 2 / Physical education 2</t>
  </si>
  <si>
    <t xml:space="preserve">TOTAL CREDITE / ORE PE SĂPTĂMÂNĂ / EVALUĂRI / DISCIPLINE </t>
  </si>
  <si>
    <t>DISCIPLINE FACULTATIVE (I)</t>
  </si>
  <si>
    <t>TOTAL CREDITE / ORE PE SĂPTĂMÂNĂ / EVALUĂRI / DISCIPLINE</t>
  </si>
  <si>
    <t>DISCIPLINE FACULTATIVE TRANSVERSALE (II)</t>
  </si>
  <si>
    <t>FAU000X</t>
  </si>
  <si>
    <t>Fundamente de antreprenoriat / Fundamentals of Entrepreneurship</t>
  </si>
  <si>
    <t>FEU000X</t>
  </si>
  <si>
    <t xml:space="preserve">Fundamente de educație umanistă (Teoria argumentării) / Fundamentals of humanities (Argumentation theory) </t>
  </si>
  <si>
    <t>TOTALURI DISCIPLINE FACULTATIVE (I + II)</t>
  </si>
  <si>
    <t>Dacă domeniul dumneavoastră are Discipline în Domeniu (DD), atunci luați în considerare prima coloană a cheii de verificare. Dacă domeniul  nu are DD și ați șters tabelul DD, atunci luați în considerare cea de-a doua coloană a cheii de verificare.</t>
  </si>
  <si>
    <r>
      <rPr>
        <b/>
        <sz val="10"/>
        <color indexed="8"/>
        <rFont val="Times New Roman"/>
        <family val="1"/>
      </rPr>
      <t>IV.EXAMENUL DE DIPLOMĂ</t>
    </r>
    <r>
      <rPr>
        <sz val="10"/>
        <color indexed="8"/>
        <rFont val="Times New Roman"/>
        <family val="1"/>
      </rPr>
      <t xml:space="preserve"> - perioada iunie-iulie (1 săptămână)
Proba 1: Evaluarea cunoştinţelor fundamentale şi de specialitate - 10 credite
Proba 2: Prezentarea şi susţinerea proiectului de diplomă - 10 credite
</t>
    </r>
  </si>
  <si>
    <t>Un student poate alege o disciplină facultativă transversală o singură dată pe parcursul unui ciclu de studii, în oricare din semestrele în care aceasta este predată. Atunci când studentul introduce o disciplină facultativă transversală în Contractul Anual de Studii, litera X din codul disciplinei va fi înlocuită cu numărul semestrului în care disciplina este studiată (1 sau 2).</t>
  </si>
  <si>
    <t>ANEXĂ LA PLANUL DE ÎNVĂȚĂMÂNT</t>
  </si>
  <si>
    <t>An IV Semestrul 7</t>
  </si>
  <si>
    <t>An IV Semestrul 8</t>
  </si>
  <si>
    <r>
      <rPr>
        <b/>
        <sz val="10"/>
        <color indexed="8"/>
        <rFont val="Times New Roman"/>
        <family val="1"/>
      </rPr>
      <t xml:space="preserve">20 </t>
    </r>
    <r>
      <rPr>
        <sz val="10"/>
        <color indexed="8"/>
        <rFont val="Times New Roman"/>
        <family val="1"/>
      </rPr>
      <t xml:space="preserve">de credite la examenul de diplomă </t>
    </r>
  </si>
  <si>
    <t>I. CERINŢE PENTRU OBŢINEREA DIPLOMEI DE INGINER</t>
  </si>
  <si>
    <t>Semestrul 1 / Semestrul 2 / Semestrul 3 / Semestrul 4 / Semestrul 5 / Semestrul 6 / Semestrul 7 / Semestrul 8</t>
  </si>
  <si>
    <t>RAPORT DE REVIZUIRE A PLANULUI DE ÎNVĂȚĂMÂNT VALABIL ÎNCEPÂND DIN ANUL UNIVERSITAR 2024-2025</t>
  </si>
  <si>
    <t>PLAN DE ÎNVĂŢĂMÂNT valabil începând din anul universitar 2024-2025</t>
  </si>
  <si>
    <t>FACULTATEA DE BIOLOGIE SI GEOLOGIE</t>
  </si>
  <si>
    <t>Limba de predare: Română</t>
  </si>
  <si>
    <t>Titlul absolventului: Inginer biotehnolog</t>
  </si>
  <si>
    <r>
      <rPr>
        <b/>
        <sz val="10"/>
        <color indexed="8"/>
        <rFont val="Times New Roman"/>
        <family val="1"/>
      </rPr>
      <t xml:space="preserve">  </t>
    </r>
    <r>
      <rPr>
        <b/>
        <sz val="10"/>
        <color rgb="FFFF0000"/>
        <rFont val="Times New Roman"/>
        <family val="1"/>
      </rPr>
      <t xml:space="preserve"> 210</t>
    </r>
    <r>
      <rPr>
        <b/>
        <sz val="10"/>
        <color indexed="8"/>
        <rFont val="Times New Roman"/>
        <family val="1"/>
      </rPr>
      <t xml:space="preserve"> </t>
    </r>
    <r>
      <rPr>
        <sz val="10"/>
        <color indexed="8"/>
        <rFont val="Times New Roman"/>
        <family val="1"/>
      </rPr>
      <t>de credite la disciplinele obligatorii;</t>
    </r>
  </si>
  <si>
    <r>
      <t xml:space="preserve">           </t>
    </r>
    <r>
      <rPr>
        <sz val="10"/>
        <color indexed="8"/>
        <rFont val="Times New Roman"/>
        <family val="1"/>
        <charset val="238"/>
      </rPr>
      <t xml:space="preserve"> inclusiv</t>
    </r>
    <r>
      <rPr>
        <b/>
        <sz val="10"/>
        <color indexed="8"/>
        <rFont val="Times New Roman"/>
        <family val="1"/>
      </rPr>
      <t xml:space="preserve">  </t>
    </r>
    <r>
      <rPr>
        <b/>
        <sz val="10"/>
        <color rgb="FFFF0000"/>
        <rFont val="Times New Roman"/>
        <family val="1"/>
      </rPr>
      <t>6</t>
    </r>
    <r>
      <rPr>
        <b/>
        <sz val="10"/>
        <color indexed="8"/>
        <rFont val="Times New Roman"/>
        <family val="1"/>
      </rPr>
      <t xml:space="preserve"> </t>
    </r>
    <r>
      <rPr>
        <sz val="10"/>
        <color indexed="8"/>
        <rFont val="Times New Roman"/>
        <family val="1"/>
      </rPr>
      <t>credite pentru o limbă străină (</t>
    </r>
    <r>
      <rPr>
        <sz val="10"/>
        <color rgb="FFFF0000"/>
        <rFont val="Times New Roman"/>
        <family val="1"/>
      </rPr>
      <t>2</t>
    </r>
    <r>
      <rPr>
        <sz val="10"/>
        <color indexed="8"/>
        <rFont val="Times New Roman"/>
        <family val="1"/>
      </rPr>
      <t xml:space="preserve"> semestre)</t>
    </r>
  </si>
  <si>
    <t xml:space="preserve"> 30 credite la disciplinele opţionale;</t>
  </si>
  <si>
    <t>0</t>
  </si>
  <si>
    <t>3</t>
  </si>
  <si>
    <t>Sem. 5: Se alege o disciplină (1) din pachetul opțional 1 (BLX0001)</t>
  </si>
  <si>
    <t>Sem. 6: Se alege o disciplină (2) din pachetul opțional 2 (BLX0002)</t>
  </si>
  <si>
    <t>Sem.7: Se alege o disciplină (3) din pachetul opțional 3 (BLX0003)</t>
  </si>
  <si>
    <t>Sem. 8: Se alege o disciplină (4) din pachetul opțional 4 (BLX0004)</t>
  </si>
  <si>
    <t>Sem. 8: Se alege o disciplină (5) din pachetul opțional 5 (BLX0005)</t>
  </si>
  <si>
    <t xml:space="preserve">Sem. 8: Se alege o disciplină (6) din pachetul opțional 6 BLX0006) </t>
  </si>
  <si>
    <r>
      <rPr>
        <b/>
        <sz val="10"/>
        <color indexed="8"/>
        <rFont val="Times New Roman"/>
        <family val="1"/>
      </rPr>
      <t>VI. UNIVERSITĂŢI DE REFERINŢĂ DIN TOP 500:    University of Bologna, Dortmund University, University of Dusseldorf</t>
    </r>
    <r>
      <rPr>
        <sz val="10"/>
        <color indexed="8"/>
        <rFont val="Times New Roman"/>
        <family val="1"/>
      </rPr>
      <t xml:space="preserve">
</t>
    </r>
  </si>
  <si>
    <t>Biofizica - Biophysics</t>
  </si>
  <si>
    <t>DS</t>
  </si>
  <si>
    <t>BLR1102</t>
  </si>
  <si>
    <t>Chimie generală - General Chemistry</t>
  </si>
  <si>
    <t>DF</t>
  </si>
  <si>
    <t>BLR3102</t>
  </si>
  <si>
    <t>Analiza matematica - Mathematical analysis</t>
  </si>
  <si>
    <t>BLR3103</t>
  </si>
  <si>
    <t>Biologie generala I - General biology I</t>
  </si>
  <si>
    <t>BLR3104</t>
  </si>
  <si>
    <t>Biotehnologii generale I - General biotechnology I</t>
  </si>
  <si>
    <t>DD</t>
  </si>
  <si>
    <t>BLR1105</t>
  </si>
  <si>
    <t>Citologie vegetală și animală - Plant and animal cytology</t>
  </si>
  <si>
    <t>BLR3201</t>
  </si>
  <si>
    <t>Biotehnologii in protectia mediului - Environmental biotechnology</t>
  </si>
  <si>
    <t>BLR3202</t>
  </si>
  <si>
    <t>Biologie generala II - General biology II</t>
  </si>
  <si>
    <t>BLR3203</t>
  </si>
  <si>
    <t>Culturi de celule - Cell culture</t>
  </si>
  <si>
    <t>BLR3204</t>
  </si>
  <si>
    <t>Biotehnologii generale II -General biotechnology II</t>
  </si>
  <si>
    <t>BLR3205</t>
  </si>
  <si>
    <t>Operare pe calculator - Basic computer skills</t>
  </si>
  <si>
    <t>BLR3206</t>
  </si>
  <si>
    <t>Algebra liniara - Linear algebra</t>
  </si>
  <si>
    <t>BLR1302</t>
  </si>
  <si>
    <t>Biochimie structurala- Structural biochemistry</t>
  </si>
  <si>
    <t>BLR1303</t>
  </si>
  <si>
    <t>Genetica generala si populationala - General and population genetics</t>
  </si>
  <si>
    <t>BLR3301</t>
  </si>
  <si>
    <t>Biotehnologii vegetale - Plant biotechnology</t>
  </si>
  <si>
    <t>BLR3302</t>
  </si>
  <si>
    <t>Proceduri in laboratoare de incercari- Laboratory procedures</t>
  </si>
  <si>
    <t>BLR3303</t>
  </si>
  <si>
    <t>Biotehnologia alimentelor - Food biotechology</t>
  </si>
  <si>
    <t>BLR3304</t>
  </si>
  <si>
    <t>Limbaje de programare - Programming language</t>
  </si>
  <si>
    <t>BLR3305</t>
  </si>
  <si>
    <t>Matematica cu aplicatii in biologie - Mathematics with applications in biology</t>
  </si>
  <si>
    <t>BLR1402</t>
  </si>
  <si>
    <t>Biochimia metabolismului - Metabolic biochemistry</t>
  </si>
  <si>
    <t>BLR2403</t>
  </si>
  <si>
    <t>Chimie analitica -Analitical chemistry</t>
  </si>
  <si>
    <t>BLR1401</t>
  </si>
  <si>
    <t>Microbiologie generala - General microbiology</t>
  </si>
  <si>
    <t>BLR3401</t>
  </si>
  <si>
    <t>Design experimental - Experimental design</t>
  </si>
  <si>
    <t>BLR1403</t>
  </si>
  <si>
    <t>Genetica moleculara - Molecular genetics</t>
  </si>
  <si>
    <t>BLR3402</t>
  </si>
  <si>
    <t>Metode spectrometrice de analiza- Spectrometric methods of analysis</t>
  </si>
  <si>
    <t>BLR3403</t>
  </si>
  <si>
    <t>Practica de domeniu 3 saptamani (90 ore) - Practical work in the field</t>
  </si>
  <si>
    <t>BLR3501</t>
  </si>
  <si>
    <t>Procese de transfer - Transfer processes</t>
  </si>
  <si>
    <t>BLR3502</t>
  </si>
  <si>
    <t>Bioreactoare - Bioreactors</t>
  </si>
  <si>
    <t>BLR3503</t>
  </si>
  <si>
    <t>Enzimologie speciala - Special enzymology</t>
  </si>
  <si>
    <t>BLR3504</t>
  </si>
  <si>
    <t>Biotehnologii in industria cosmetica - Biotechnology in cosmetic industry</t>
  </si>
  <si>
    <t>BLR3505</t>
  </si>
  <si>
    <t>Biotehnologii animale - Biotechnology of animals</t>
  </si>
  <si>
    <t>BLR3506</t>
  </si>
  <si>
    <t>Tehnici si metode de prelucrare a produselor naturale- Technics and methods for obtaining natural products</t>
  </si>
  <si>
    <t>BLX0001</t>
  </si>
  <si>
    <t>Curs opțional 1 - Optional 1</t>
  </si>
  <si>
    <t>BLR1405</t>
  </si>
  <si>
    <t>Ecologie generala - General ecology</t>
  </si>
  <si>
    <t>BLR3601</t>
  </si>
  <si>
    <t>Cresterea ciupercilor - Mushrooms cultivation</t>
  </si>
  <si>
    <t>BLR3602</t>
  </si>
  <si>
    <t>Biotehnologii de reciclare a produselor reziduale - Biotechnology of waste recicling</t>
  </si>
  <si>
    <t>BLR3603</t>
  </si>
  <si>
    <t>Bioreactoare 2 - Bioreactors 2</t>
  </si>
  <si>
    <t>BLR3604</t>
  </si>
  <si>
    <t>Grafica asistata de calculator - Computer aided graphics</t>
  </si>
  <si>
    <t>BLR3605</t>
  </si>
  <si>
    <t>Practica de specialitate 3 saptamani (90 de ore)- Practical work in speciality</t>
  </si>
  <si>
    <t>BLX0002</t>
  </si>
  <si>
    <t>Curs opțional 2 - Optional2</t>
  </si>
  <si>
    <t>BLR3701</t>
  </si>
  <si>
    <t>Biotehnologii farmaceutice - Pharmaceutical biotechnology</t>
  </si>
  <si>
    <t>BLR3702</t>
  </si>
  <si>
    <t>Inginerie genetica - Genetic engineering</t>
  </si>
  <si>
    <t>BLR3703</t>
  </si>
  <si>
    <t>Acvacultura - Aquaculture</t>
  </si>
  <si>
    <t>BLR3704</t>
  </si>
  <si>
    <t>Microbiologie industriala - Industrial microbiology</t>
  </si>
  <si>
    <t>BLR3705</t>
  </si>
  <si>
    <t>Ecologia plantelor de cultura - Crop ecology</t>
  </si>
  <si>
    <t>BLR1509</t>
  </si>
  <si>
    <t>Biochimia si biologia moleculara a plantelor - Biochemistry and molecular biology of plants</t>
  </si>
  <si>
    <t>BLX0003</t>
  </si>
  <si>
    <t>Curs opțional 3 - Optional3</t>
  </si>
  <si>
    <t>BLR3801</t>
  </si>
  <si>
    <t>Managementul calitatii - Quality management</t>
  </si>
  <si>
    <t>BLR3802</t>
  </si>
  <si>
    <t>Automatizari - Automation</t>
  </si>
  <si>
    <t>BLR3803</t>
  </si>
  <si>
    <t>Biotehnologii farmaceutice 2 - Pharmaceutical biotechnology2</t>
  </si>
  <si>
    <t>BLR3804</t>
  </si>
  <si>
    <t>Practica lucrare licenta (60ore) - Practical work for dissertation</t>
  </si>
  <si>
    <t>BLR1604</t>
  </si>
  <si>
    <t>Elaborare lucrare licenta - Undergraduate thesis project</t>
  </si>
  <si>
    <t>BLX0004</t>
  </si>
  <si>
    <t>Curs opțional 4 - Optional 4</t>
  </si>
  <si>
    <t>BLX0005</t>
  </si>
  <si>
    <t>Curs opțional 5 - Optional 5</t>
  </si>
  <si>
    <t>BLX0006</t>
  </si>
  <si>
    <t>Curs opțional 6 - Optional 6</t>
  </si>
  <si>
    <t>BLR3507</t>
  </si>
  <si>
    <t>Statistica matematica - Statistics</t>
  </si>
  <si>
    <t>BLR3508</t>
  </si>
  <si>
    <t>Informatica aplicata -Applied informatics</t>
  </si>
  <si>
    <t>BLR4402</t>
  </si>
  <si>
    <t>Ecotoxicologie-Ecotoxicology</t>
  </si>
  <si>
    <t>BLR2601</t>
  </si>
  <si>
    <t>Metabolism si energetica celulara - Cell energy metabolism</t>
  </si>
  <si>
    <t>BLR1610</t>
  </si>
  <si>
    <t>Fitoterapie - Phytotherapy</t>
  </si>
  <si>
    <t>BLR3706</t>
  </si>
  <si>
    <t>Securitatea alimentelor - Food security</t>
  </si>
  <si>
    <t>BLR1505</t>
  </si>
  <si>
    <t>Fitopatologie- Phytopathology</t>
  </si>
  <si>
    <t>BLR2504</t>
  </si>
  <si>
    <t>Noțiuni de metodologia cercetării, etică și integritate academică- Research methodology, ethics and academic integrity</t>
  </si>
  <si>
    <t>BLR1501</t>
  </si>
  <si>
    <t>Genetica umana -Human Genetics</t>
  </si>
  <si>
    <t>BLR3806</t>
  </si>
  <si>
    <t>Aplicatii biologice ale compusilor biomoleculari-Biological applications of biomolecular products</t>
  </si>
  <si>
    <t>BLR3807</t>
  </si>
  <si>
    <t>Biopolimeri - Biopolymers</t>
  </si>
  <si>
    <t>BLR4405</t>
  </si>
  <si>
    <t>Hidrobiologie/Hidrobiology</t>
  </si>
  <si>
    <t>BLR2603</t>
  </si>
  <si>
    <t>Biochimia nutritiei -Biochemistry of nutrition</t>
  </si>
  <si>
    <t>BLR2604</t>
  </si>
  <si>
    <t>Biochimie ecologica - Ecological biochemistry</t>
  </si>
  <si>
    <t>BLR2602</t>
  </si>
  <si>
    <t>Biochimia semnalizarii celulare - Biochemistry of cell signaling</t>
  </si>
  <si>
    <t>BLR1603</t>
  </si>
  <si>
    <t>Imunobiologie - Immunobiology</t>
  </si>
  <si>
    <t>PACHET OPȚIONAL 1 (An III, Semestrul 5)</t>
  </si>
  <si>
    <t>PACHET OPȚIONAL 2 (An III, Semestrul 6)</t>
  </si>
  <si>
    <t>PACHET OPȚIONAL 3 (An IV, Semestrul 7)</t>
  </si>
  <si>
    <t>PACHET OPȚIONAL 4 (An IV, Semestrul 8)</t>
  </si>
  <si>
    <t>PACHET OPȚIONAL 5 (An IV, Semestrul 8)</t>
  </si>
  <si>
    <t>LBB2179</t>
  </si>
  <si>
    <t>Limba straina (a doua)- Foreign language (the second)</t>
  </si>
  <si>
    <t>LBB2709</t>
  </si>
  <si>
    <t>Limba straina (a doua) - Foreign language (the second)</t>
  </si>
  <si>
    <t>BLR1106</t>
  </si>
  <si>
    <t>Colectarea si conservarea materialului didactic I - Collection and preservation of teaching material I</t>
  </si>
  <si>
    <t>BLR1207</t>
  </si>
  <si>
    <t>Colectarea si conservarea materialului didactic II - Collection and preservation of teaching material II</t>
  </si>
  <si>
    <t>ULR9990</t>
  </si>
  <si>
    <t xml:space="preserve">Comunicarea științei - Communincating Science </t>
  </si>
  <si>
    <t>BLR1503</t>
  </si>
  <si>
    <t>Evolutionism - Evolutionism</t>
  </si>
  <si>
    <t>BLR1208</t>
  </si>
  <si>
    <t>Biospeologie - Biospeology</t>
  </si>
  <si>
    <t>Didactica Biologiei</t>
  </si>
  <si>
    <t>PACHET OPȚIONAL 6 (An IV, Semestrul 8)</t>
  </si>
  <si>
    <t>BLR1301</t>
  </si>
  <si>
    <r>
      <t xml:space="preserve">Specializarea/Programul de studiu: </t>
    </r>
    <r>
      <rPr>
        <b/>
        <sz val="10"/>
        <rFont val="Times New Roman"/>
        <family val="1"/>
      </rPr>
      <t>BIOTEHNOLOGII INDUSTRIALE</t>
    </r>
  </si>
  <si>
    <t>DISCIPLINE DE SPECIALITATE (DS)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</si>
</sst>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8"/>
      <name val="Calibri"/>
      <family val="2"/>
      <charset val="238"/>
    </font>
    <font>
      <sz val="10"/>
      <color indexed="8"/>
      <name val="Calibri"/>
      <family val="2"/>
    </font>
    <font>
      <b/>
      <sz val="10"/>
      <color rgb="FFFF0000"/>
      <name val="Times New Roman"/>
      <family val="1"/>
    </font>
    <font>
      <sz val="10"/>
      <color theme="1"/>
      <name val="Times New Roman"/>
      <family val="1"/>
    </font>
    <font>
      <sz val="10"/>
      <color rgb="FFFF0000"/>
      <name val="Times New Roman"/>
      <family val="1"/>
    </font>
    <font>
      <b/>
      <sz val="10"/>
      <name val="Times New Roman"/>
      <family val="1"/>
    </font>
    <font>
      <sz val="10"/>
      <name val="Times New Roman"/>
      <family val="1"/>
    </font>
    <font>
      <sz val="10"/>
      <color indexed="8"/>
      <name val="Times New Roman"/>
      <family val="1"/>
      <charset val="238"/>
    </font>
    <font>
      <b/>
      <sz val="9"/>
      <color indexed="81"/>
      <name val="Tahoma"/>
      <family val="2"/>
      <charset val="238"/>
    </font>
    <font>
      <sz val="9"/>
      <color indexed="10"/>
      <name val="Tahoma"/>
      <family val="2"/>
      <charset val="238"/>
    </font>
    <font>
      <sz val="9"/>
      <color indexed="81"/>
      <name val="Tahoma"/>
      <family val="2"/>
      <charset val="238"/>
    </font>
    <font>
      <b/>
      <sz val="9"/>
      <color indexed="10"/>
      <name val="Tahoma"/>
      <family val="2"/>
      <charset val="238"/>
    </font>
    <font>
      <i/>
      <sz val="9"/>
      <color indexed="10"/>
      <name val="Tahoma"/>
      <family val="2"/>
      <charset val="238"/>
    </font>
    <font>
      <b/>
      <sz val="10"/>
      <color rgb="FFFF0000"/>
      <name val="Times New Roman"/>
      <family val="1"/>
      <charset val="238"/>
    </font>
    <font>
      <b/>
      <sz val="10"/>
      <color indexed="8"/>
      <name val="Times New Roman"/>
      <family val="1"/>
      <charset val="238"/>
    </font>
    <font>
      <b/>
      <sz val="10"/>
      <name val="Times New Roman"/>
      <family val="1"/>
      <charset val="238"/>
    </font>
    <font>
      <sz val="9"/>
      <color indexed="8"/>
      <name val="Times New Roman"/>
      <family val="1"/>
    </font>
    <font>
      <b/>
      <sz val="11"/>
      <color theme="1"/>
      <name val="Calibri"/>
      <family val="2"/>
      <charset val="238"/>
      <scheme val="minor"/>
    </font>
    <font>
      <sz val="8"/>
      <color rgb="FF000000"/>
      <name val="Segoe UI"/>
      <family val="2"/>
    </font>
    <font>
      <sz val="10"/>
      <color rgb="FF000000"/>
      <name val="Times New Roman"/>
      <family val="1"/>
    </font>
  </fonts>
  <fills count="1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0000"/>
        <bgColor indexed="64"/>
      </patternFill>
    </fill>
    <fill>
      <patternFill patternType="solid">
        <fgColor rgb="FFFFFFCC"/>
        <bgColor indexed="64"/>
      </patternFill>
    </fill>
    <fill>
      <patternFill patternType="solid">
        <fgColor rgb="FFFFFF99"/>
        <bgColor rgb="FF000000"/>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392">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vertical="center"/>
      <protection locked="0"/>
    </xf>
    <xf numFmtId="0" fontId="1" fillId="3" borderId="1" xfId="0" applyFont="1" applyFill="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0" fontId="2" fillId="0" borderId="1" xfId="0" applyFont="1" applyBorder="1" applyAlignment="1">
      <alignment horizontal="center" vertical="center"/>
    </xf>
    <xf numFmtId="1" fontId="2" fillId="0" borderId="1" xfId="0" applyNumberFormat="1" applyFont="1" applyBorder="1" applyAlignment="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64"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left" vertical="center"/>
    </xf>
    <xf numFmtId="49" fontId="1" fillId="3" borderId="1" xfId="0" applyNumberFormat="1" applyFont="1" applyFill="1" applyBorder="1" applyAlignment="1" applyProtection="1">
      <alignment horizontal="center" vertical="center" wrapText="1"/>
      <protection locked="0"/>
    </xf>
    <xf numFmtId="0" fontId="5" fillId="0" borderId="0" xfId="0" applyFont="1" applyProtection="1">
      <protection locked="0"/>
    </xf>
    <xf numFmtId="1" fontId="1" fillId="5" borderId="1" xfId="0" applyNumberFormat="1" applyFont="1" applyFill="1" applyBorder="1" applyAlignment="1" applyProtection="1">
      <alignment horizontal="center" vertical="center"/>
      <protection locked="0"/>
    </xf>
    <xf numFmtId="1" fontId="1" fillId="5" borderId="1" xfId="0" applyNumberFormat="1" applyFont="1" applyFill="1" applyBorder="1" applyAlignment="1">
      <alignment horizontal="center" vertical="center"/>
    </xf>
    <xf numFmtId="1" fontId="1" fillId="5" borderId="1" xfId="0" applyNumberFormat="1" applyFont="1" applyFill="1" applyBorder="1" applyAlignment="1" applyProtection="1">
      <alignment horizontal="center" vertical="center" wrapText="1"/>
      <protection locked="0"/>
    </xf>
    <xf numFmtId="1" fontId="2" fillId="5"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1" fontId="1" fillId="3" borderId="1" xfId="0" applyNumberFormat="1" applyFont="1" applyFill="1" applyBorder="1" applyAlignment="1" applyProtection="1">
      <alignment horizontal="left" vertical="center"/>
      <protection locked="0"/>
    </xf>
    <xf numFmtId="0" fontId="2" fillId="0" borderId="1" xfId="0" applyFont="1" applyBorder="1" applyProtection="1">
      <protection locked="0"/>
    </xf>
    <xf numFmtId="9" fontId="1" fillId="0" borderId="1" xfId="0" applyNumberFormat="1" applyFont="1" applyBorder="1" applyAlignment="1">
      <alignment horizontal="center"/>
    </xf>
    <xf numFmtId="9" fontId="2" fillId="0" borderId="1" xfId="0" applyNumberFormat="1" applyFont="1" applyBorder="1" applyAlignment="1">
      <alignment horizontal="center" vertical="center"/>
    </xf>
    <xf numFmtId="1" fontId="2" fillId="0" borderId="3" xfId="0" applyNumberFormat="1" applyFont="1" applyBorder="1" applyAlignment="1" applyProtection="1">
      <alignment horizontal="center" vertical="center"/>
      <protection locked="0"/>
    </xf>
    <xf numFmtId="10" fontId="2" fillId="0" borderId="0" xfId="0" applyNumberFormat="1" applyFont="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0" fontId="1" fillId="0" borderId="0" xfId="0" applyFont="1" applyAlignment="1">
      <alignment vertical="center" wrapText="1"/>
    </xf>
    <xf numFmtId="0" fontId="1" fillId="0" borderId="0" xfId="0" applyFont="1" applyAlignment="1" applyProtection="1">
      <alignment vertical="top" wrapText="1"/>
      <protection locked="0"/>
    </xf>
    <xf numFmtId="0" fontId="2" fillId="0" borderId="0" xfId="0" applyFont="1" applyAlignment="1" applyProtection="1">
      <alignment horizontal="left" vertical="top" wrapText="1"/>
      <protection locked="0"/>
    </xf>
    <xf numFmtId="0" fontId="10" fillId="0" borderId="0" xfId="0" applyFont="1" applyAlignment="1" applyProtection="1">
      <alignment vertical="top" wrapText="1"/>
      <protection locked="0"/>
    </xf>
    <xf numFmtId="0" fontId="1" fillId="0" borderId="0" xfId="0" applyFont="1" applyAlignment="1" applyProtection="1">
      <alignment wrapText="1"/>
      <protection locked="0"/>
    </xf>
    <xf numFmtId="0" fontId="1" fillId="0" borderId="1" xfId="0" applyFont="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19" fillId="0" borderId="0" xfId="0" applyFont="1" applyAlignment="1" applyProtection="1">
      <alignment horizontal="center" vertical="center" wrapText="1"/>
      <protection locked="0"/>
    </xf>
    <xf numFmtId="0" fontId="11"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9" fontId="2" fillId="0" borderId="0" xfId="0" applyNumberFormat="1" applyFont="1" applyAlignment="1">
      <alignment horizontal="center" vertical="center"/>
    </xf>
    <xf numFmtId="0" fontId="2" fillId="0" borderId="1" xfId="0" applyFont="1" applyBorder="1" applyAlignment="1">
      <alignment vertical="center" wrapText="1"/>
    </xf>
    <xf numFmtId="0" fontId="18" fillId="0" borderId="1" xfId="0" applyFont="1" applyBorder="1" applyAlignment="1">
      <alignment horizontal="center" vertical="center"/>
    </xf>
    <xf numFmtId="0" fontId="2" fillId="5" borderId="1" xfId="0" applyFont="1" applyFill="1" applyBorder="1" applyAlignment="1" applyProtection="1">
      <alignment horizontal="center" vertical="center"/>
      <protection locked="0"/>
    </xf>
    <xf numFmtId="1" fontId="18" fillId="5" borderId="1" xfId="0" applyNumberFormat="1" applyFont="1" applyFill="1" applyBorder="1" applyAlignment="1" applyProtection="1">
      <alignment horizontal="center" vertical="center"/>
      <protection locked="0"/>
    </xf>
    <xf numFmtId="0" fontId="18"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xf>
    <xf numFmtId="1" fontId="1" fillId="5"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protection locked="0"/>
    </xf>
    <xf numFmtId="10" fontId="2" fillId="0" borderId="0" xfId="0" applyNumberFormat="1" applyFont="1" applyAlignment="1" applyProtection="1">
      <alignment horizontal="left" vertical="center"/>
      <protection locked="0"/>
    </xf>
    <xf numFmtId="0" fontId="2" fillId="0" borderId="0" xfId="0" applyFont="1" applyAlignment="1" applyProtection="1">
      <alignment horizontal="left" vertical="center"/>
      <protection locked="0"/>
    </xf>
    <xf numFmtId="0" fontId="11" fillId="0" borderId="0" xfId="0" applyFont="1" applyAlignment="1" applyProtection="1">
      <alignment horizontal="left" vertical="center" wrapText="1"/>
      <protection locked="0"/>
    </xf>
    <xf numFmtId="0" fontId="11" fillId="0" borderId="0" xfId="0" applyFont="1" applyAlignment="1" applyProtection="1">
      <alignment horizontal="left" vertical="top" wrapText="1"/>
      <protection locked="0"/>
    </xf>
    <xf numFmtId="2" fontId="1" fillId="5" borderId="1" xfId="0" applyNumberFormat="1"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2" fontId="1" fillId="2" borderId="1"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horizontal="left" vertical="center"/>
      <protection locked="0"/>
    </xf>
    <xf numFmtId="1" fontId="1" fillId="3" borderId="1" xfId="0" applyNumberFormat="1" applyFont="1" applyFill="1" applyBorder="1" applyAlignment="1" applyProtection="1">
      <alignment horizontal="center" vertical="center" wrapText="1"/>
      <protection locked="0"/>
    </xf>
    <xf numFmtId="1" fontId="10" fillId="3" borderId="1" xfId="0" applyNumberFormat="1" applyFont="1" applyFill="1" applyBorder="1" applyAlignment="1" applyProtection="1">
      <alignment horizontal="center" vertical="center"/>
      <protection locked="0"/>
    </xf>
    <xf numFmtId="0" fontId="23" fillId="9" borderId="1" xfId="0" applyFont="1" applyFill="1" applyBorder="1" applyAlignment="1">
      <alignment horizontal="left" vertical="center"/>
    </xf>
    <xf numFmtId="0" fontId="23" fillId="9" borderId="1" xfId="0" applyFont="1" applyFill="1" applyBorder="1" applyAlignment="1">
      <alignment horizontal="center" vertical="center"/>
    </xf>
    <xf numFmtId="0" fontId="23" fillId="9" borderId="1" xfId="0" applyFont="1" applyFill="1" applyBorder="1" applyAlignment="1">
      <alignment horizontal="center" vertical="center" wrapText="1"/>
    </xf>
    <xf numFmtId="1" fontId="10" fillId="3" borderId="1" xfId="0" applyNumberFormat="1" applyFont="1" applyFill="1" applyBorder="1" applyAlignment="1" applyProtection="1">
      <alignment horizontal="left" vertical="center"/>
      <protection locked="0"/>
    </xf>
    <xf numFmtId="0" fontId="10" fillId="0" borderId="1" xfId="0" applyFont="1" applyBorder="1" applyAlignment="1">
      <alignment horizontal="center" vertical="center"/>
    </xf>
    <xf numFmtId="1" fontId="10" fillId="0" borderId="1" xfId="0" applyNumberFormat="1" applyFont="1" applyBorder="1" applyAlignment="1">
      <alignment horizontal="center" vertical="center"/>
    </xf>
    <xf numFmtId="1" fontId="10" fillId="3" borderId="1" xfId="0" applyNumberFormat="1"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protection locked="0"/>
    </xf>
    <xf numFmtId="0" fontId="10" fillId="9" borderId="1" xfId="0" applyFont="1" applyFill="1" applyBorder="1" applyAlignment="1">
      <alignment horizontal="left" vertical="center"/>
    </xf>
    <xf numFmtId="0" fontId="10" fillId="9" borderId="1" xfId="0" applyFont="1" applyFill="1" applyBorder="1" applyAlignment="1">
      <alignment horizontal="center" vertical="center"/>
    </xf>
    <xf numFmtId="0" fontId="10" fillId="0" borderId="14" xfId="0" applyFont="1" applyBorder="1" applyAlignment="1" applyProtection="1">
      <alignment horizontal="left" vertical="center"/>
      <protection locked="0"/>
    </xf>
    <xf numFmtId="0" fontId="10" fillId="0" borderId="0" xfId="0" applyFont="1" applyAlignment="1" applyProtection="1">
      <alignment horizontal="left" vertical="center"/>
      <protection locked="0"/>
    </xf>
    <xf numFmtId="1" fontId="2" fillId="5" borderId="2" xfId="0" applyNumberFormat="1" applyFont="1" applyFill="1" applyBorder="1" applyAlignment="1">
      <alignment horizontal="center" vertical="center"/>
    </xf>
    <xf numFmtId="1" fontId="2" fillId="5" borderId="6" xfId="0" applyNumberFormat="1" applyFont="1" applyFill="1" applyBorder="1" applyAlignment="1">
      <alignment horizontal="center" vertical="center"/>
    </xf>
    <xf numFmtId="2" fontId="1" fillId="5" borderId="1" xfId="0" applyNumberFormat="1" applyFont="1" applyFill="1" applyBorder="1" applyAlignment="1">
      <alignment horizontal="center" vertical="center"/>
    </xf>
    <xf numFmtId="1" fontId="2" fillId="5" borderId="5" xfId="0" applyNumberFormat="1" applyFont="1" applyFill="1" applyBorder="1" applyAlignment="1">
      <alignment horizontal="center" vertical="center"/>
    </xf>
    <xf numFmtId="1" fontId="18" fillId="5" borderId="2" xfId="0" applyNumberFormat="1" applyFont="1" applyFill="1" applyBorder="1" applyAlignment="1" applyProtection="1">
      <alignment horizontal="center" vertical="center" wrapText="1"/>
      <protection locked="0"/>
    </xf>
    <xf numFmtId="1" fontId="18" fillId="5" borderId="5" xfId="0" applyNumberFormat="1" applyFont="1" applyFill="1" applyBorder="1" applyAlignment="1" applyProtection="1">
      <alignment horizontal="center" vertical="center" wrapText="1"/>
      <protection locked="0"/>
    </xf>
    <xf numFmtId="1" fontId="18" fillId="5" borderId="6" xfId="0" applyNumberFormat="1" applyFont="1" applyFill="1" applyBorder="1" applyAlignment="1" applyProtection="1">
      <alignment horizontal="center" vertical="center" wrapText="1"/>
      <protection locked="0"/>
    </xf>
    <xf numFmtId="0" fontId="2" fillId="5" borderId="9"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10"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8" xfId="0" applyFont="1" applyFill="1" applyBorder="1" applyAlignment="1">
      <alignment horizontal="left" vertical="center" wrapText="1"/>
    </xf>
    <xf numFmtId="1" fontId="2" fillId="5" borderId="2" xfId="0" applyNumberFormat="1" applyFont="1" applyFill="1" applyBorder="1" applyAlignment="1" applyProtection="1">
      <alignment horizontal="center" vertical="center"/>
      <protection locked="0"/>
    </xf>
    <xf numFmtId="1" fontId="2" fillId="5" borderId="5" xfId="0" applyNumberFormat="1" applyFont="1" applyFill="1" applyBorder="1" applyAlignment="1" applyProtection="1">
      <alignment horizontal="center" vertical="center"/>
      <protection locked="0"/>
    </xf>
    <xf numFmtId="1" fontId="2" fillId="5" borderId="6" xfId="0" applyNumberFormat="1" applyFont="1" applyFill="1" applyBorder="1" applyAlignment="1" applyProtection="1">
      <alignment horizontal="center" vertical="center"/>
      <protection locked="0"/>
    </xf>
    <xf numFmtId="1" fontId="1" fillId="5" borderId="3" xfId="0" applyNumberFormat="1" applyFont="1" applyFill="1" applyBorder="1" applyAlignment="1" applyProtection="1">
      <alignment horizontal="center" vertical="center"/>
      <protection locked="0"/>
    </xf>
    <xf numFmtId="1" fontId="1" fillId="5" borderId="12" xfId="0" applyNumberFormat="1" applyFont="1" applyFill="1" applyBorder="1" applyAlignment="1" applyProtection="1">
      <alignment horizontal="center" vertical="center"/>
      <protection locked="0"/>
    </xf>
    <xf numFmtId="1" fontId="1" fillId="5" borderId="3" xfId="0" applyNumberFormat="1" applyFont="1" applyFill="1" applyBorder="1" applyAlignment="1" applyProtection="1">
      <alignment horizontal="center" vertical="center" wrapText="1"/>
      <protection locked="0"/>
    </xf>
    <xf numFmtId="1" fontId="1" fillId="5" borderId="12" xfId="0" applyNumberFormat="1" applyFont="1" applyFill="1" applyBorder="1" applyAlignment="1" applyProtection="1">
      <alignment horizontal="center" vertical="center" wrapText="1"/>
      <protection locked="0"/>
    </xf>
    <xf numFmtId="0" fontId="7" fillId="0" borderId="3" xfId="0" applyFont="1" applyBorder="1" applyAlignment="1">
      <alignment horizontal="center" vertical="center"/>
    </xf>
    <xf numFmtId="0" fontId="7" fillId="0" borderId="12" xfId="0" applyFont="1" applyBorder="1" applyAlignment="1">
      <alignment horizontal="center" vertical="center"/>
    </xf>
    <xf numFmtId="1" fontId="1" fillId="5" borderId="2" xfId="0" applyNumberFormat="1" applyFont="1" applyFill="1" applyBorder="1" applyAlignment="1" applyProtection="1">
      <alignment horizontal="left" vertical="center"/>
      <protection locked="0"/>
    </xf>
    <xf numFmtId="1" fontId="1" fillId="5" borderId="5" xfId="0" applyNumberFormat="1" applyFont="1" applyFill="1" applyBorder="1" applyAlignment="1" applyProtection="1">
      <alignment horizontal="left" vertical="center"/>
      <protection locked="0"/>
    </xf>
    <xf numFmtId="1" fontId="1" fillId="5" borderId="6" xfId="0" applyNumberFormat="1" applyFont="1" applyFill="1" applyBorder="1" applyAlignment="1" applyProtection="1">
      <alignment horizontal="left" vertical="center"/>
      <protection locked="0"/>
    </xf>
    <xf numFmtId="1" fontId="1" fillId="5" borderId="2" xfId="0" applyNumberFormat="1" applyFont="1" applyFill="1" applyBorder="1" applyAlignment="1" applyProtection="1">
      <alignment horizontal="center" vertical="center"/>
      <protection locked="0"/>
    </xf>
    <xf numFmtId="1" fontId="1" fillId="5" borderId="6" xfId="0" applyNumberFormat="1" applyFont="1" applyFill="1" applyBorder="1" applyAlignment="1" applyProtection="1">
      <alignment horizontal="center" vertical="center"/>
      <protection locked="0"/>
    </xf>
    <xf numFmtId="1" fontId="20" fillId="3" borderId="9" xfId="0" applyNumberFormat="1" applyFont="1" applyFill="1" applyBorder="1" applyAlignment="1" applyProtection="1">
      <alignment horizontal="left" vertical="center" wrapText="1"/>
      <protection locked="0"/>
    </xf>
    <xf numFmtId="1" fontId="20" fillId="3" borderId="4" xfId="0" applyNumberFormat="1" applyFont="1" applyFill="1" applyBorder="1" applyAlignment="1" applyProtection="1">
      <alignment horizontal="left" vertical="center" wrapText="1"/>
      <protection locked="0"/>
    </xf>
    <xf numFmtId="1" fontId="20" fillId="3" borderId="10" xfId="0" applyNumberFormat="1" applyFont="1" applyFill="1" applyBorder="1" applyAlignment="1" applyProtection="1">
      <alignment horizontal="left" vertical="center" wrapText="1"/>
      <protection locked="0"/>
    </xf>
    <xf numFmtId="1" fontId="20" fillId="3" borderId="11" xfId="0" applyNumberFormat="1" applyFont="1" applyFill="1" applyBorder="1" applyAlignment="1" applyProtection="1">
      <alignment horizontal="left" vertical="center" wrapText="1"/>
      <protection locked="0"/>
    </xf>
    <xf numFmtId="1" fontId="20" fillId="3" borderId="7" xfId="0" applyNumberFormat="1" applyFont="1" applyFill="1" applyBorder="1" applyAlignment="1" applyProtection="1">
      <alignment horizontal="left" vertical="center" wrapText="1"/>
      <protection locked="0"/>
    </xf>
    <xf numFmtId="1" fontId="20" fillId="3" borderId="8" xfId="0" applyNumberFormat="1" applyFont="1" applyFill="1" applyBorder="1" applyAlignment="1" applyProtection="1">
      <alignment horizontal="left" vertical="center" wrapText="1"/>
      <protection locked="0"/>
    </xf>
    <xf numFmtId="1" fontId="1" fillId="5" borderId="9" xfId="0" applyNumberFormat="1" applyFont="1" applyFill="1" applyBorder="1" applyAlignment="1" applyProtection="1">
      <alignment horizontal="center" vertical="center"/>
      <protection locked="0"/>
    </xf>
    <xf numFmtId="1" fontId="1" fillId="5" borderId="10" xfId="0" applyNumberFormat="1" applyFont="1" applyFill="1" applyBorder="1" applyAlignment="1" applyProtection="1">
      <alignment horizontal="center" vertical="center"/>
      <protection locked="0"/>
    </xf>
    <xf numFmtId="1" fontId="1" fillId="5" borderId="11" xfId="0" applyNumberFormat="1" applyFont="1" applyFill="1" applyBorder="1" applyAlignment="1" applyProtection="1">
      <alignment horizontal="center" vertical="center"/>
      <protection locked="0"/>
    </xf>
    <xf numFmtId="1" fontId="1" fillId="5" borderId="8" xfId="0" applyNumberFormat="1" applyFont="1" applyFill="1" applyBorder="1" applyAlignment="1" applyProtection="1">
      <alignment horizontal="center" vertical="center"/>
      <protection locked="0"/>
    </xf>
    <xf numFmtId="1" fontId="1" fillId="5" borderId="3" xfId="0" applyNumberFormat="1" applyFont="1" applyFill="1" applyBorder="1" applyAlignment="1">
      <alignment horizontal="center" vertical="center"/>
    </xf>
    <xf numFmtId="1" fontId="1" fillId="5" borderId="12" xfId="0" applyNumberFormat="1" applyFont="1" applyFill="1" applyBorder="1" applyAlignment="1">
      <alignment horizontal="center" vertical="center"/>
    </xf>
    <xf numFmtId="0" fontId="1" fillId="0" borderId="0" xfId="0" applyFont="1" applyProtection="1">
      <protection locked="0"/>
    </xf>
    <xf numFmtId="1" fontId="1" fillId="5" borderId="13" xfId="0" applyNumberFormat="1" applyFont="1" applyFill="1" applyBorder="1" applyAlignment="1" applyProtection="1">
      <alignment horizontal="center" vertical="center"/>
      <protection locked="0"/>
    </xf>
    <xf numFmtId="1" fontId="1" fillId="5" borderId="9" xfId="0" applyNumberFormat="1" applyFont="1" applyFill="1" applyBorder="1" applyAlignment="1" applyProtection="1">
      <alignment horizontal="left" vertical="center" wrapText="1"/>
      <protection locked="0"/>
    </xf>
    <xf numFmtId="1" fontId="1" fillId="5" borderId="4" xfId="0" applyNumberFormat="1" applyFont="1" applyFill="1" applyBorder="1" applyAlignment="1" applyProtection="1">
      <alignment horizontal="left" vertical="center" wrapText="1"/>
      <protection locked="0"/>
    </xf>
    <xf numFmtId="1" fontId="1" fillId="5" borderId="10" xfId="0" applyNumberFormat="1" applyFont="1" applyFill="1" applyBorder="1" applyAlignment="1" applyProtection="1">
      <alignment horizontal="left" vertical="center" wrapText="1"/>
      <protection locked="0"/>
    </xf>
    <xf numFmtId="1" fontId="1" fillId="5" borderId="14" xfId="0" applyNumberFormat="1" applyFont="1" applyFill="1" applyBorder="1" applyAlignment="1" applyProtection="1">
      <alignment horizontal="left" vertical="center" wrapText="1"/>
      <protection locked="0"/>
    </xf>
    <xf numFmtId="1" fontId="1" fillId="5" borderId="0" xfId="0" applyNumberFormat="1" applyFont="1" applyFill="1" applyAlignment="1" applyProtection="1">
      <alignment horizontal="left" vertical="center" wrapText="1"/>
      <protection locked="0"/>
    </xf>
    <xf numFmtId="1" fontId="1" fillId="5" borderId="15" xfId="0" applyNumberFormat="1" applyFont="1" applyFill="1" applyBorder="1" applyAlignment="1" applyProtection="1">
      <alignment horizontal="left" vertical="center" wrapText="1"/>
      <protection locked="0"/>
    </xf>
    <xf numFmtId="1" fontId="1" fillId="5" borderId="1" xfId="0" applyNumberFormat="1" applyFont="1" applyFill="1" applyBorder="1" applyAlignment="1" applyProtection="1">
      <alignment horizontal="left" vertical="center"/>
      <protection locked="0"/>
    </xf>
    <xf numFmtId="1" fontId="1" fillId="5" borderId="3" xfId="0" applyNumberFormat="1" applyFont="1" applyFill="1" applyBorder="1" applyAlignment="1" applyProtection="1">
      <alignment horizontal="left" vertical="center"/>
      <protection locked="0"/>
    </xf>
    <xf numFmtId="1" fontId="1" fillId="5" borderId="13" xfId="0" applyNumberFormat="1" applyFont="1" applyFill="1" applyBorder="1" applyAlignment="1" applyProtection="1">
      <alignment horizontal="left" vertical="center"/>
      <protection locked="0"/>
    </xf>
    <xf numFmtId="1" fontId="1" fillId="5" borderId="12" xfId="0" applyNumberFormat="1" applyFont="1" applyFill="1" applyBorder="1" applyAlignment="1" applyProtection="1">
      <alignment horizontal="left" vertical="center"/>
      <protection locked="0"/>
    </xf>
    <xf numFmtId="1" fontId="1" fillId="5" borderId="11" xfId="0" applyNumberFormat="1" applyFont="1" applyFill="1" applyBorder="1" applyAlignment="1" applyProtection="1">
      <alignment horizontal="left" vertical="center" wrapText="1"/>
      <protection locked="0"/>
    </xf>
    <xf numFmtId="1" fontId="1" fillId="5" borderId="7" xfId="0" applyNumberFormat="1" applyFont="1" applyFill="1" applyBorder="1" applyAlignment="1" applyProtection="1">
      <alignment horizontal="left" vertical="center" wrapText="1"/>
      <protection locked="0"/>
    </xf>
    <xf numFmtId="1" fontId="1" fillId="5" borderId="8" xfId="0" applyNumberFormat="1" applyFont="1" applyFill="1" applyBorder="1" applyAlignment="1" applyProtection="1">
      <alignment horizontal="left" vertical="center" wrapText="1"/>
      <protection locked="0"/>
    </xf>
    <xf numFmtId="1" fontId="1" fillId="5" borderId="14" xfId="0" applyNumberFormat="1" applyFont="1" applyFill="1" applyBorder="1" applyAlignment="1" applyProtection="1">
      <alignment horizontal="center" vertical="center"/>
      <protection locked="0"/>
    </xf>
    <xf numFmtId="1" fontId="1" fillId="5" borderId="15" xfId="0" applyNumberFormat="1" applyFont="1" applyFill="1" applyBorder="1" applyAlignment="1" applyProtection="1">
      <alignment horizontal="center" vertical="center"/>
      <protection locked="0"/>
    </xf>
    <xf numFmtId="0" fontId="19" fillId="0" borderId="2"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10" fontId="1" fillId="0" borderId="2" xfId="0" applyNumberFormat="1" applyFont="1" applyBorder="1" applyAlignment="1" applyProtection="1">
      <alignment horizontal="center" vertical="center" wrapText="1"/>
      <protection locked="0"/>
    </xf>
    <xf numFmtId="10" fontId="1" fillId="0" borderId="6" xfId="0" applyNumberFormat="1" applyFont="1" applyBorder="1" applyAlignment="1" applyProtection="1">
      <alignment horizontal="center" vertical="center" wrapText="1"/>
      <protection locked="0"/>
    </xf>
    <xf numFmtId="0" fontId="1" fillId="8" borderId="1" xfId="0" applyFont="1" applyFill="1" applyBorder="1" applyAlignment="1" applyProtection="1">
      <alignment horizontal="left" vertical="center" wrapText="1"/>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7" fillId="4" borderId="1" xfId="0" applyFont="1" applyFill="1" applyBorder="1" applyAlignment="1" applyProtection="1">
      <alignment horizontal="left" vertical="top" wrapText="1"/>
      <protection locked="0"/>
    </xf>
    <xf numFmtId="0" fontId="2" fillId="0" borderId="2"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5" borderId="1" xfId="0" applyFont="1" applyFill="1" applyBorder="1" applyAlignment="1" applyProtection="1">
      <alignment horizontal="center" vertical="center"/>
      <protection locked="0"/>
    </xf>
    <xf numFmtId="1" fontId="1" fillId="5" borderId="1" xfId="0" applyNumberFormat="1" applyFont="1" applyFill="1" applyBorder="1" applyAlignment="1" applyProtection="1">
      <alignment horizontal="left" vertical="top" wrapText="1"/>
      <protection locked="0"/>
    </xf>
    <xf numFmtId="0" fontId="1" fillId="2" borderId="1" xfId="0" applyFont="1" applyFill="1" applyBorder="1" applyAlignment="1" applyProtection="1">
      <alignment horizontal="left" vertical="center"/>
      <protection locked="0"/>
    </xf>
    <xf numFmtId="0" fontId="1" fillId="0" borderId="2"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2"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2" fillId="0" borderId="0" xfId="0" applyFont="1" applyAlignment="1" applyProtection="1">
      <alignment horizontal="left" vertical="center"/>
      <protection locked="0"/>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6" xfId="0" applyBorder="1"/>
    <xf numFmtId="1" fontId="1" fillId="0" borderId="2" xfId="0" applyNumberFormat="1" applyFont="1" applyBorder="1" applyAlignment="1" applyProtection="1">
      <alignment horizontal="center" vertical="center"/>
      <protection locked="0"/>
    </xf>
    <xf numFmtId="0" fontId="2"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4" xfId="0" applyFont="1" applyBorder="1" applyAlignment="1">
      <alignment wrapText="1"/>
    </xf>
    <xf numFmtId="0" fontId="1" fillId="0" borderId="0" xfId="0" applyFont="1" applyAlignment="1">
      <alignment wrapText="1"/>
    </xf>
    <xf numFmtId="0" fontId="2" fillId="0" borderId="9" xfId="0" applyFont="1" applyBorder="1" applyAlignment="1">
      <alignment horizontal="center" vertical="center" wrapText="1"/>
    </xf>
    <xf numFmtId="0" fontId="0" fillId="0" borderId="10" xfId="0" applyBorder="1"/>
    <xf numFmtId="0" fontId="0" fillId="0" borderId="11" xfId="0" applyBorder="1"/>
    <xf numFmtId="0" fontId="0" fillId="0" borderId="8" xfId="0" applyBorder="1"/>
    <xf numFmtId="0" fontId="2" fillId="0" borderId="1" xfId="0" applyFont="1" applyBorder="1" applyAlignment="1">
      <alignment horizontal="left" vertical="center" wrapText="1"/>
    </xf>
    <xf numFmtId="0" fontId="17" fillId="4" borderId="1" xfId="0" applyFont="1" applyFill="1" applyBorder="1" applyAlignment="1">
      <alignment horizontal="center" vertical="center" wrapText="1"/>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1" fillId="8" borderId="11" xfId="0" applyFont="1" applyFill="1" applyBorder="1" applyAlignment="1" applyProtection="1">
      <alignment horizontal="center" vertical="center" wrapText="1"/>
      <protection locked="0"/>
    </xf>
    <xf numFmtId="0" fontId="11" fillId="8" borderId="8" xfId="0" applyFont="1" applyFill="1" applyBorder="1" applyAlignment="1" applyProtection="1">
      <alignment horizontal="center" vertical="center" wrapText="1"/>
      <protection locked="0"/>
    </xf>
    <xf numFmtId="10" fontId="2" fillId="0" borderId="1" xfId="0" applyNumberFormat="1" applyFont="1" applyBorder="1" applyAlignment="1" applyProtection="1">
      <alignment horizontal="center" vertical="center"/>
      <protection locked="0"/>
    </xf>
    <xf numFmtId="0" fontId="2" fillId="0" borderId="0" xfId="0" applyFont="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10" fontId="2" fillId="0" borderId="1" xfId="0" applyNumberFormat="1" applyFont="1" applyBorder="1" applyAlignment="1" applyProtection="1">
      <alignment horizontal="left" vertical="center"/>
      <protection locked="0"/>
    </xf>
    <xf numFmtId="0" fontId="2" fillId="0" borderId="1" xfId="0" applyFont="1" applyBorder="1" applyAlignment="1">
      <alignment horizontal="center" vertical="center"/>
    </xf>
    <xf numFmtId="1" fontId="2" fillId="0" borderId="2" xfId="0" applyNumberFormat="1" applyFont="1" applyBorder="1" applyAlignment="1">
      <alignment horizontal="center" vertical="center"/>
    </xf>
    <xf numFmtId="1" fontId="2" fillId="0" borderId="5" xfId="0" applyNumberFormat="1" applyFont="1" applyBorder="1" applyAlignment="1">
      <alignment horizontal="center" vertical="center"/>
    </xf>
    <xf numFmtId="1" fontId="2" fillId="0" borderId="6" xfId="0" applyNumberFormat="1" applyFont="1" applyBorder="1" applyAlignment="1">
      <alignment horizontal="center" vertical="center"/>
    </xf>
    <xf numFmtId="2" fontId="1" fillId="0" borderId="1" xfId="0" applyNumberFormat="1" applyFont="1" applyBorder="1" applyAlignment="1">
      <alignment horizontal="center" vertical="center"/>
    </xf>
    <xf numFmtId="1" fontId="2" fillId="0" borderId="2" xfId="0" applyNumberFormat="1" applyFont="1" applyBorder="1" applyAlignment="1" applyProtection="1">
      <alignment horizontal="center" vertical="center"/>
      <protection locked="0"/>
    </xf>
    <xf numFmtId="1" fontId="2" fillId="0" borderId="5" xfId="0" applyNumberFormat="1" applyFont="1" applyBorder="1" applyAlignment="1" applyProtection="1">
      <alignment horizontal="center" vertical="center"/>
      <protection locked="0"/>
    </xf>
    <xf numFmtId="1" fontId="2" fillId="0" borderId="6" xfId="0" applyNumberFormat="1" applyFont="1" applyBorder="1" applyAlignment="1" applyProtection="1">
      <alignment horizontal="center" vertical="center"/>
      <protection locked="0"/>
    </xf>
    <xf numFmtId="1" fontId="2" fillId="0" borderId="1" xfId="0" applyNumberFormat="1" applyFont="1" applyBorder="1" applyAlignment="1" applyProtection="1">
      <alignment horizontal="center" vertical="center"/>
      <protection locked="0"/>
    </xf>
    <xf numFmtId="1" fontId="10" fillId="3" borderId="1" xfId="0" applyNumberFormat="1" applyFont="1" applyFill="1" applyBorder="1" applyAlignment="1" applyProtection="1">
      <alignment horizontal="left" vertical="center" wrapText="1"/>
      <protection locked="0"/>
    </xf>
    <xf numFmtId="0" fontId="10" fillId="9" borderId="2" xfId="0" applyFont="1" applyFill="1" applyBorder="1" applyAlignment="1">
      <alignment horizontal="left" vertical="center"/>
    </xf>
    <xf numFmtId="0" fontId="10" fillId="9" borderId="5" xfId="0" applyFont="1" applyFill="1" applyBorder="1" applyAlignment="1">
      <alignment horizontal="left" vertical="center"/>
    </xf>
    <xf numFmtId="0" fontId="10" fillId="9" borderId="6" xfId="0" applyFont="1" applyFill="1" applyBorder="1" applyAlignment="1">
      <alignment horizontal="left" vertical="center"/>
    </xf>
    <xf numFmtId="1" fontId="10" fillId="3" borderId="2" xfId="0" applyNumberFormat="1" applyFont="1" applyFill="1" applyBorder="1" applyAlignment="1" applyProtection="1">
      <alignment horizontal="left" vertical="center"/>
      <protection locked="0"/>
    </xf>
    <xf numFmtId="1" fontId="10" fillId="3" borderId="5" xfId="0" applyNumberFormat="1" applyFont="1" applyFill="1" applyBorder="1" applyAlignment="1" applyProtection="1">
      <alignment horizontal="left" vertical="center"/>
      <protection locked="0"/>
    </xf>
    <xf numFmtId="1" fontId="10" fillId="3" borderId="6" xfId="0" applyNumberFormat="1" applyFont="1" applyFill="1" applyBorder="1" applyAlignment="1" applyProtection="1">
      <alignment horizontal="left" vertical="center"/>
      <protection locked="0"/>
    </xf>
    <xf numFmtId="1" fontId="10" fillId="3" borderId="1" xfId="0" applyNumberFormat="1" applyFont="1" applyFill="1" applyBorder="1" applyAlignment="1" applyProtection="1">
      <alignment horizontal="left" vertical="center"/>
      <protection locked="0"/>
    </xf>
    <xf numFmtId="1" fontId="1" fillId="3" borderId="2" xfId="0" applyNumberFormat="1" applyFont="1" applyFill="1" applyBorder="1" applyAlignment="1" applyProtection="1">
      <alignment horizontal="left" vertical="center"/>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0" xfId="0" applyFont="1" applyAlignment="1" applyProtection="1">
      <alignment horizontal="left" vertical="top" wrapText="1"/>
      <protection locked="0"/>
    </xf>
    <xf numFmtId="0" fontId="1" fillId="0" borderId="0" xfId="0" applyFont="1" applyAlignment="1" applyProtection="1">
      <alignment vertical="center"/>
      <protection locked="0"/>
    </xf>
    <xf numFmtId="2" fontId="1" fillId="0" borderId="9" xfId="0" applyNumberFormat="1" applyFont="1" applyBorder="1" applyAlignment="1">
      <alignment horizontal="center" vertical="center"/>
    </xf>
    <xf numFmtId="2" fontId="1" fillId="0" borderId="4" xfId="0" applyNumberFormat="1" applyFont="1" applyBorder="1" applyAlignment="1">
      <alignment horizontal="center" vertical="center"/>
    </xf>
    <xf numFmtId="2" fontId="1" fillId="0" borderId="10" xfId="0" applyNumberFormat="1" applyFont="1" applyBorder="1" applyAlignment="1">
      <alignment horizontal="center" vertical="center"/>
    </xf>
    <xf numFmtId="2" fontId="1" fillId="0" borderId="11" xfId="0" applyNumberFormat="1" applyFont="1" applyBorder="1" applyAlignment="1">
      <alignment horizontal="center" vertical="center"/>
    </xf>
    <xf numFmtId="2" fontId="1" fillId="0" borderId="7" xfId="0" applyNumberFormat="1" applyFont="1" applyBorder="1" applyAlignment="1">
      <alignment horizontal="center" vertical="center"/>
    </xf>
    <xf numFmtId="2" fontId="1" fillId="0" borderId="8" xfId="0" applyNumberFormat="1" applyFont="1" applyBorder="1" applyAlignment="1">
      <alignment horizontal="center" vertical="center"/>
    </xf>
    <xf numFmtId="0" fontId="1" fillId="7" borderId="14" xfId="0" applyFont="1" applyFill="1" applyBorder="1" applyAlignment="1">
      <alignment vertical="center" wrapText="1"/>
    </xf>
    <xf numFmtId="0" fontId="1" fillId="7" borderId="0" xfId="0" applyFont="1" applyFill="1" applyAlignment="1">
      <alignment vertical="center" wrapText="1"/>
    </xf>
    <xf numFmtId="0" fontId="1" fillId="10" borderId="0" xfId="0" applyFont="1" applyFill="1" applyAlignment="1">
      <alignment wrapText="1"/>
    </xf>
    <xf numFmtId="0" fontId="2" fillId="6" borderId="0" xfId="0" applyFont="1" applyFill="1" applyAlignment="1" applyProtection="1">
      <alignment horizontal="left" vertical="top" wrapText="1"/>
      <protection locked="0"/>
    </xf>
    <xf numFmtId="0" fontId="1" fillId="0" borderId="14" xfId="0" applyFont="1" applyBorder="1" applyProtection="1">
      <protection locked="0"/>
    </xf>
    <xf numFmtId="0" fontId="7" fillId="0" borderId="2"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2" fillId="0" borderId="1" xfId="0" applyFont="1" applyBorder="1" applyAlignment="1" applyProtection="1">
      <alignment horizontal="center" vertical="center"/>
      <protection locked="0"/>
    </xf>
    <xf numFmtId="1" fontId="1" fillId="3" borderId="9" xfId="0" applyNumberFormat="1" applyFont="1" applyFill="1" applyBorder="1" applyAlignment="1" applyProtection="1">
      <alignment horizontal="left" vertical="center" wrapText="1"/>
      <protection locked="0"/>
    </xf>
    <xf numFmtId="1" fontId="1" fillId="3" borderId="4" xfId="0" applyNumberFormat="1" applyFont="1" applyFill="1" applyBorder="1" applyAlignment="1" applyProtection="1">
      <alignment horizontal="left" vertical="center" wrapText="1"/>
      <protection locked="0"/>
    </xf>
    <xf numFmtId="1" fontId="1" fillId="3" borderId="10" xfId="0" applyNumberFormat="1" applyFont="1" applyFill="1" applyBorder="1" applyAlignment="1" applyProtection="1">
      <alignment horizontal="left" vertical="center" wrapText="1"/>
      <protection locked="0"/>
    </xf>
    <xf numFmtId="1" fontId="1" fillId="3" borderId="11" xfId="0" applyNumberFormat="1" applyFont="1" applyFill="1" applyBorder="1" applyAlignment="1" applyProtection="1">
      <alignment horizontal="left" vertical="center" wrapText="1"/>
      <protection locked="0"/>
    </xf>
    <xf numFmtId="1" fontId="1" fillId="3" borderId="7" xfId="0" applyNumberFormat="1" applyFont="1" applyFill="1" applyBorder="1" applyAlignment="1" applyProtection="1">
      <alignment horizontal="left" vertical="center" wrapText="1"/>
      <protection locked="0"/>
    </xf>
    <xf numFmtId="1" fontId="1" fillId="3" borderId="8" xfId="0" applyNumberFormat="1" applyFont="1" applyFill="1" applyBorder="1" applyAlignment="1" applyProtection="1">
      <alignment horizontal="left" vertical="center" wrapText="1"/>
      <protection locked="0"/>
    </xf>
    <xf numFmtId="1" fontId="1" fillId="3" borderId="3" xfId="0" applyNumberFormat="1" applyFont="1" applyFill="1" applyBorder="1" applyAlignment="1" applyProtection="1">
      <alignment horizontal="center" vertical="center"/>
      <protection locked="0"/>
    </xf>
    <xf numFmtId="1" fontId="1" fillId="3" borderId="12" xfId="0" applyNumberFormat="1" applyFont="1" applyFill="1" applyBorder="1" applyAlignment="1" applyProtection="1">
      <alignment horizontal="center" vertical="center"/>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1" fontId="1" fillId="3" borderId="1" xfId="0" applyNumberFormat="1" applyFont="1" applyFill="1" applyBorder="1" applyAlignment="1" applyProtection="1">
      <alignment horizontal="left" vertical="center"/>
      <protection locked="0"/>
    </xf>
    <xf numFmtId="1" fontId="1" fillId="3" borderId="3" xfId="0" applyNumberFormat="1" applyFont="1" applyFill="1" applyBorder="1" applyAlignment="1" applyProtection="1">
      <alignment horizontal="left" vertical="center"/>
      <protection locked="0"/>
    </xf>
    <xf numFmtId="1" fontId="1" fillId="3" borderId="12" xfId="0" applyNumberFormat="1" applyFont="1" applyFill="1" applyBorder="1" applyAlignment="1" applyProtection="1">
      <alignment horizontal="left" vertical="center"/>
      <protection locked="0"/>
    </xf>
    <xf numFmtId="0" fontId="1" fillId="5" borderId="2" xfId="0" applyFont="1" applyFill="1" applyBorder="1" applyAlignment="1" applyProtection="1">
      <alignment horizontal="center" vertical="center" wrapText="1"/>
      <protection locked="0"/>
    </xf>
    <xf numFmtId="0" fontId="1" fillId="5" borderId="5" xfId="0" applyFont="1" applyFill="1" applyBorder="1" applyAlignment="1" applyProtection="1">
      <alignment horizontal="center" vertical="center" wrapText="1"/>
      <protection locked="0"/>
    </xf>
    <xf numFmtId="0" fontId="1" fillId="5" borderId="6" xfId="0" applyFont="1" applyFill="1" applyBorder="1" applyAlignment="1" applyProtection="1">
      <alignment horizontal="center" vertical="center" wrapText="1"/>
      <protection locked="0"/>
    </xf>
    <xf numFmtId="0" fontId="1" fillId="0" borderId="0" xfId="0" applyFont="1" applyAlignment="1" applyProtection="1">
      <alignment horizontal="left" vertical="top" wrapText="1"/>
      <protection locked="0"/>
    </xf>
    <xf numFmtId="1" fontId="2" fillId="0" borderId="1" xfId="0" applyNumberFormat="1" applyFont="1" applyBorder="1" applyAlignment="1">
      <alignment horizontal="center" vertical="center"/>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1" fillId="0" borderId="0" xfId="0"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1" fillId="0" borderId="5"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left" vertical="center"/>
      <protection locked="0"/>
    </xf>
    <xf numFmtId="0" fontId="1" fillId="2" borderId="2"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1" fontId="1" fillId="2" borderId="1" xfId="0" applyNumberFormat="1" applyFont="1" applyFill="1" applyBorder="1" applyAlignment="1" applyProtection="1">
      <alignment horizontal="left" vertical="center"/>
      <protection locked="0"/>
    </xf>
    <xf numFmtId="1" fontId="1" fillId="3" borderId="1" xfId="0" applyNumberFormat="1" applyFont="1" applyFill="1" applyBorder="1" applyAlignment="1" applyProtection="1">
      <alignment horizontal="left" vertical="center" wrapText="1"/>
      <protection locked="0"/>
    </xf>
    <xf numFmtId="1" fontId="1" fillId="0" borderId="3" xfId="0" applyNumberFormat="1" applyFont="1" applyBorder="1" applyAlignment="1">
      <alignment horizontal="center" vertical="center"/>
    </xf>
    <xf numFmtId="1" fontId="1" fillId="0" borderId="12" xfId="0" applyNumberFormat="1" applyFont="1" applyBorder="1" applyAlignment="1">
      <alignment horizontal="center" vertical="center"/>
    </xf>
    <xf numFmtId="0" fontId="1" fillId="3" borderId="3"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2" fontId="1" fillId="3" borderId="3" xfId="0" applyNumberFormat="1" applyFont="1" applyFill="1" applyBorder="1" applyAlignment="1" applyProtection="1">
      <alignment horizontal="center" vertical="center"/>
      <protection locked="0"/>
    </xf>
    <xf numFmtId="2" fontId="1" fillId="3" borderId="12" xfId="0" applyNumberFormat="1"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10"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0" fontId="11" fillId="0" borderId="0" xfId="0" applyFont="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2" fillId="0" borderId="7" xfId="0" applyFont="1" applyBorder="1" applyAlignment="1" applyProtection="1">
      <alignment horizontal="left"/>
      <protection locked="0"/>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1" fontId="1" fillId="5" borderId="13" xfId="0" applyNumberFormat="1" applyFont="1" applyFill="1" applyBorder="1" applyAlignment="1" applyProtection="1">
      <alignment horizontal="center" vertical="center" wrapText="1"/>
      <protection locked="0"/>
    </xf>
    <xf numFmtId="1" fontId="1" fillId="5" borderId="13" xfId="0" applyNumberFormat="1" applyFont="1" applyFill="1" applyBorder="1" applyAlignment="1">
      <alignment horizontal="center" vertical="center"/>
    </xf>
    <xf numFmtId="1" fontId="1" fillId="5" borderId="1" xfId="0" applyNumberFormat="1" applyFont="1" applyFill="1" applyBorder="1" applyAlignment="1" applyProtection="1">
      <alignment vertical="center"/>
      <protection locked="0"/>
    </xf>
    <xf numFmtId="1" fontId="1" fillId="5" borderId="4" xfId="0" applyNumberFormat="1" applyFont="1" applyFill="1" applyBorder="1" applyAlignment="1" applyProtection="1">
      <alignment vertical="center" wrapText="1"/>
      <protection locked="0"/>
    </xf>
    <xf numFmtId="1" fontId="1" fillId="5" borderId="0" xfId="0" applyNumberFormat="1" applyFont="1" applyFill="1" applyAlignment="1" applyProtection="1">
      <alignment vertical="center" wrapText="1"/>
      <protection locked="0"/>
    </xf>
    <xf numFmtId="1" fontId="1" fillId="5" borderId="7" xfId="0" applyNumberFormat="1" applyFont="1" applyFill="1" applyBorder="1" applyAlignment="1" applyProtection="1">
      <alignment vertical="center" wrapText="1"/>
      <protection locked="0"/>
    </xf>
    <xf numFmtId="0" fontId="7" fillId="0" borderId="13" xfId="0" applyFont="1" applyBorder="1" applyAlignment="1">
      <alignment horizontal="center" vertical="center"/>
    </xf>
    <xf numFmtId="0" fontId="2" fillId="5" borderId="2"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3" fillId="0" borderId="0" xfId="0" applyFont="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23" fillId="9" borderId="2" xfId="0" applyFont="1" applyFill="1" applyBorder="1" applyAlignment="1">
      <alignment horizontal="left" vertical="top"/>
    </xf>
    <xf numFmtId="0" fontId="23" fillId="9" borderId="5" xfId="0" applyFont="1" applyFill="1" applyBorder="1" applyAlignment="1">
      <alignment horizontal="left" vertical="top"/>
    </xf>
    <xf numFmtId="0" fontId="23" fillId="9" borderId="6" xfId="0" applyFont="1" applyFill="1" applyBorder="1" applyAlignment="1">
      <alignment horizontal="left" vertical="top"/>
    </xf>
    <xf numFmtId="2" fontId="1" fillId="0" borderId="1" xfId="0" applyNumberFormat="1" applyFont="1" applyBorder="1" applyAlignment="1">
      <alignment horizontal="center" vertical="center" wrapText="1"/>
    </xf>
    <xf numFmtId="0" fontId="0" fillId="0" borderId="2"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center"/>
    </xf>
    <xf numFmtId="0" fontId="21" fillId="0" borderId="2" xfId="0" applyFont="1" applyBorder="1" applyAlignment="1">
      <alignment horizontal="left"/>
    </xf>
    <xf numFmtId="0" fontId="21" fillId="0" borderId="5" xfId="0" applyFont="1" applyBorder="1" applyAlignment="1">
      <alignment horizontal="left"/>
    </xf>
    <xf numFmtId="0" fontId="21" fillId="0" borderId="6" xfId="0" applyFont="1" applyBorder="1" applyAlignment="1">
      <alignment horizontal="left"/>
    </xf>
    <xf numFmtId="0" fontId="0" fillId="0" borderId="9"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center" vertical="center" wrapTex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8" xfId="0" applyBorder="1" applyAlignment="1">
      <alignment horizontal="center"/>
    </xf>
    <xf numFmtId="0" fontId="21" fillId="0" borderId="1" xfId="0" applyFont="1" applyBorder="1" applyAlignment="1">
      <alignment horizontal="left" vertical="center" wrapText="1"/>
    </xf>
    <xf numFmtId="0" fontId="0" fillId="0" borderId="2" xfId="0" applyBorder="1" applyAlignment="1">
      <alignment horizontal="center"/>
    </xf>
    <xf numFmtId="0" fontId="0" fillId="0" borderId="6" xfId="0" applyBorder="1" applyAlignment="1">
      <alignment horizontal="center"/>
    </xf>
    <xf numFmtId="0" fontId="21" fillId="0" borderId="0" xfId="0" applyFont="1" applyAlignment="1">
      <alignment horizontal="center"/>
    </xf>
  </cellXfs>
  <cellStyles count="1">
    <cellStyle name="Normal" xfId="0" builtinId="0"/>
  </cellStyles>
  <dxfs count="31">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lockText="1" noThreeD="1"/>
</file>

<file path=xl/ctrlProps/ctrlProp15.xml><?xml version="1.0" encoding="utf-8"?>
<formControlPr xmlns="http://schemas.microsoft.com/office/spreadsheetml/2009/9/main" objectType="Radio" checked="Checked"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609990</xdr:colOff>
          <xdr:row>2</xdr:row>
          <xdr:rowOff>902</xdr:rowOff>
        </xdr:from>
        <xdr:to>
          <xdr:col>13</xdr:col>
          <xdr:colOff>602051</xdr:colOff>
          <xdr:row>3</xdr:row>
          <xdr:rowOff>895</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7719450" y="366662"/>
              <a:ext cx="1256981" cy="190493"/>
              <a:chOff x="7355873" y="381894"/>
              <a:chExt cx="1216705" cy="188695"/>
            </a:xfrm>
          </xdr:grpSpPr>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7355873" y="381894"/>
                <a:ext cx="1216705" cy="188695"/>
              </a:xfrm>
              <a:prstGeom prst="rect">
                <a:avLst/>
              </a:prstGeom>
              <a:noFill/>
              <a:ln w="9525">
                <a:miter lim="800000"/>
                <a:headEnd/>
                <a:tailEnd/>
              </a:ln>
              <a:extLst>
                <a:ext uri="{909E8E84-426E-40DD-AFC4-6F175D3DCCD1}">
                  <a14:hiddenFill>
                    <a:noFill/>
                  </a14:hiddenFill>
                </a:ext>
              </a:extLst>
            </xdr:spPr>
          </xdr:sp>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7</xdr:row>
          <xdr:rowOff>95252</xdr:rowOff>
        </xdr:from>
        <xdr:to>
          <xdr:col>13</xdr:col>
          <xdr:colOff>602051</xdr:colOff>
          <xdr:row>8</xdr:row>
          <xdr:rowOff>95244</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7719450" y="1398272"/>
              <a:ext cx="1256981" cy="182872"/>
              <a:chOff x="7355873" y="381872"/>
              <a:chExt cx="1216705" cy="188695"/>
            </a:xfrm>
          </xdr:grpSpPr>
          <xdr:sp macro="" textlink="">
            <xdr:nvSpPr>
              <xdr:cNvPr id="4100" name="Group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7355873" y="381872"/>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9</xdr:row>
          <xdr:rowOff>95252</xdr:rowOff>
        </xdr:from>
        <xdr:to>
          <xdr:col>13</xdr:col>
          <xdr:colOff>602051</xdr:colOff>
          <xdr:row>10</xdr:row>
          <xdr:rowOff>95244</xdr:rowOff>
        </xdr:to>
        <xdr:grpSp>
          <xdr:nvGrpSpPr>
            <xdr:cNvPr id="10" name="Group 9">
              <a:extLst>
                <a:ext uri="{FF2B5EF4-FFF2-40B4-BE49-F238E27FC236}">
                  <a16:creationId xmlns:a16="http://schemas.microsoft.com/office/drawing/2014/main" id="{00000000-0008-0000-0100-00000A000000}"/>
                </a:ext>
              </a:extLst>
            </xdr:cNvPr>
            <xdr:cNvGrpSpPr/>
          </xdr:nvGrpSpPr>
          <xdr:grpSpPr>
            <a:xfrm>
              <a:off x="7719450" y="1764032"/>
              <a:ext cx="1256981" cy="182872"/>
              <a:chOff x="7355873" y="381872"/>
              <a:chExt cx="1216705" cy="188695"/>
            </a:xfrm>
          </xdr:grpSpPr>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7355873" y="381872"/>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12</xdr:row>
          <xdr:rowOff>902</xdr:rowOff>
        </xdr:from>
        <xdr:to>
          <xdr:col>13</xdr:col>
          <xdr:colOff>602051</xdr:colOff>
          <xdr:row>13</xdr:row>
          <xdr:rowOff>894</xdr:rowOff>
        </xdr:to>
        <xdr:grpSp>
          <xdr:nvGrpSpPr>
            <xdr:cNvPr id="14" name="Group 13">
              <a:extLst>
                <a:ext uri="{FF2B5EF4-FFF2-40B4-BE49-F238E27FC236}">
                  <a16:creationId xmlns:a16="http://schemas.microsoft.com/office/drawing/2014/main" id="{00000000-0008-0000-0100-00000E000000}"/>
                </a:ext>
              </a:extLst>
            </xdr:cNvPr>
            <xdr:cNvGrpSpPr/>
          </xdr:nvGrpSpPr>
          <xdr:grpSpPr>
            <a:xfrm>
              <a:off x="7719450" y="2218322"/>
              <a:ext cx="1256981" cy="190492"/>
              <a:chOff x="7355873" y="381858"/>
              <a:chExt cx="1216705" cy="188695"/>
            </a:xfrm>
          </xdr:grpSpPr>
          <xdr:sp macro="" textlink="">
            <xdr:nvSpPr>
              <xdr:cNvPr id="4106" name="Group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7355873" y="381858"/>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15</xdr:row>
          <xdr:rowOff>99745</xdr:rowOff>
        </xdr:from>
        <xdr:to>
          <xdr:col>13</xdr:col>
          <xdr:colOff>602051</xdr:colOff>
          <xdr:row>16</xdr:row>
          <xdr:rowOff>99737</xdr:rowOff>
        </xdr:to>
        <xdr:grpSp>
          <xdr:nvGrpSpPr>
            <xdr:cNvPr id="18" name="Group 17">
              <a:extLst>
                <a:ext uri="{FF2B5EF4-FFF2-40B4-BE49-F238E27FC236}">
                  <a16:creationId xmlns:a16="http://schemas.microsoft.com/office/drawing/2014/main" id="{00000000-0008-0000-0100-000012000000}"/>
                </a:ext>
              </a:extLst>
            </xdr:cNvPr>
            <xdr:cNvGrpSpPr/>
          </xdr:nvGrpSpPr>
          <xdr:grpSpPr>
            <a:xfrm>
              <a:off x="7719450" y="2873425"/>
              <a:ext cx="1256981" cy="182872"/>
              <a:chOff x="7355873" y="381872"/>
              <a:chExt cx="1216705" cy="188695"/>
            </a:xfrm>
          </xdr:grpSpPr>
          <xdr:sp macro="" textlink="">
            <xdr:nvSpPr>
              <xdr:cNvPr id="4109" name="Group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7355873" y="381872"/>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4111" name="Option Button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17</xdr:row>
          <xdr:rowOff>99745</xdr:rowOff>
        </xdr:from>
        <xdr:to>
          <xdr:col>13</xdr:col>
          <xdr:colOff>602051</xdr:colOff>
          <xdr:row>18</xdr:row>
          <xdr:rowOff>99737</xdr:rowOff>
        </xdr:to>
        <xdr:grpSp>
          <xdr:nvGrpSpPr>
            <xdr:cNvPr id="22" name="Group 21">
              <a:extLst>
                <a:ext uri="{FF2B5EF4-FFF2-40B4-BE49-F238E27FC236}">
                  <a16:creationId xmlns:a16="http://schemas.microsoft.com/office/drawing/2014/main" id="{00000000-0008-0000-0100-000016000000}"/>
                </a:ext>
              </a:extLst>
            </xdr:cNvPr>
            <xdr:cNvGrpSpPr/>
          </xdr:nvGrpSpPr>
          <xdr:grpSpPr>
            <a:xfrm>
              <a:off x="7719450" y="3246805"/>
              <a:ext cx="1256981" cy="182872"/>
              <a:chOff x="7355873" y="381872"/>
              <a:chExt cx="1216705" cy="188695"/>
            </a:xfrm>
          </xdr:grpSpPr>
          <xdr:sp macro="" textlink="">
            <xdr:nvSpPr>
              <xdr:cNvPr id="4112" name="Group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7355873" y="381872"/>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13" name="Option Button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4114" name="Option Button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19</xdr:row>
          <xdr:rowOff>99745</xdr:rowOff>
        </xdr:from>
        <xdr:to>
          <xdr:col>13</xdr:col>
          <xdr:colOff>602051</xdr:colOff>
          <xdr:row>20</xdr:row>
          <xdr:rowOff>99737</xdr:rowOff>
        </xdr:to>
        <xdr:grpSp>
          <xdr:nvGrpSpPr>
            <xdr:cNvPr id="26" name="Group 25">
              <a:extLst>
                <a:ext uri="{FF2B5EF4-FFF2-40B4-BE49-F238E27FC236}">
                  <a16:creationId xmlns:a16="http://schemas.microsoft.com/office/drawing/2014/main" id="{00000000-0008-0000-0100-00001A000000}"/>
                </a:ext>
              </a:extLst>
            </xdr:cNvPr>
            <xdr:cNvGrpSpPr/>
          </xdr:nvGrpSpPr>
          <xdr:grpSpPr>
            <a:xfrm>
              <a:off x="7719450" y="3612565"/>
              <a:ext cx="1256981" cy="190492"/>
              <a:chOff x="7355873" y="381858"/>
              <a:chExt cx="1216705" cy="188695"/>
            </a:xfrm>
          </xdr:grpSpPr>
          <xdr:sp macro="" textlink="">
            <xdr:nvSpPr>
              <xdr:cNvPr id="4115" name="Group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7355873" y="381858"/>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16" name="Option Button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4117" name="Option Button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609631</xdr:colOff>
          <xdr:row>5</xdr:row>
          <xdr:rowOff>94893</xdr:rowOff>
        </xdr:from>
        <xdr:to>
          <xdr:col>13</xdr:col>
          <xdr:colOff>601692</xdr:colOff>
          <xdr:row>6</xdr:row>
          <xdr:rowOff>94885</xdr:rowOff>
        </xdr:to>
        <xdr:grpSp>
          <xdr:nvGrpSpPr>
            <xdr:cNvPr id="30" name="Group 29">
              <a:extLst>
                <a:ext uri="{FF2B5EF4-FFF2-40B4-BE49-F238E27FC236}">
                  <a16:creationId xmlns:a16="http://schemas.microsoft.com/office/drawing/2014/main" id="{00000000-0008-0000-0100-00001E000000}"/>
                </a:ext>
              </a:extLst>
            </xdr:cNvPr>
            <xdr:cNvGrpSpPr/>
          </xdr:nvGrpSpPr>
          <xdr:grpSpPr>
            <a:xfrm>
              <a:off x="7719091" y="1032153"/>
              <a:ext cx="1256981" cy="182872"/>
              <a:chOff x="7355873" y="381872"/>
              <a:chExt cx="1216705" cy="188695"/>
            </a:xfrm>
          </xdr:grpSpPr>
          <xdr:sp macro="" textlink="">
            <xdr:nvSpPr>
              <xdr:cNvPr id="4118" name="Group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7355873" y="381872"/>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19" name="Option Button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4120" name="Option Button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21</xdr:row>
          <xdr:rowOff>99745</xdr:rowOff>
        </xdr:from>
        <xdr:to>
          <xdr:col>13</xdr:col>
          <xdr:colOff>602051</xdr:colOff>
          <xdr:row>22</xdr:row>
          <xdr:rowOff>99737</xdr:rowOff>
        </xdr:to>
        <xdr:grpSp>
          <xdr:nvGrpSpPr>
            <xdr:cNvPr id="34" name="Group 33">
              <a:extLst>
                <a:ext uri="{FF2B5EF4-FFF2-40B4-BE49-F238E27FC236}">
                  <a16:creationId xmlns:a16="http://schemas.microsoft.com/office/drawing/2014/main" id="{00000000-0008-0000-0100-000022000000}"/>
                </a:ext>
              </a:extLst>
            </xdr:cNvPr>
            <xdr:cNvGrpSpPr/>
          </xdr:nvGrpSpPr>
          <xdr:grpSpPr>
            <a:xfrm>
              <a:off x="7719450" y="3985945"/>
              <a:ext cx="1256981" cy="182872"/>
              <a:chOff x="7355873" y="381872"/>
              <a:chExt cx="1216705" cy="188695"/>
            </a:xfrm>
          </xdr:grpSpPr>
          <xdr:sp macro="" textlink="">
            <xdr:nvSpPr>
              <xdr:cNvPr id="4121" name="Group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7355873" y="381872"/>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22" name="Option Button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4123" name="Option Button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609990</xdr:colOff>
          <xdr:row>23</xdr:row>
          <xdr:rowOff>99745</xdr:rowOff>
        </xdr:from>
        <xdr:to>
          <xdr:col>13</xdr:col>
          <xdr:colOff>602051</xdr:colOff>
          <xdr:row>24</xdr:row>
          <xdr:rowOff>99737</xdr:rowOff>
        </xdr:to>
        <xdr:grpSp>
          <xdr:nvGrpSpPr>
            <xdr:cNvPr id="38" name="Group 37">
              <a:extLst>
                <a:ext uri="{FF2B5EF4-FFF2-40B4-BE49-F238E27FC236}">
                  <a16:creationId xmlns:a16="http://schemas.microsoft.com/office/drawing/2014/main" id="{00000000-0008-0000-0100-000026000000}"/>
                </a:ext>
              </a:extLst>
            </xdr:cNvPr>
            <xdr:cNvGrpSpPr/>
          </xdr:nvGrpSpPr>
          <xdr:grpSpPr>
            <a:xfrm>
              <a:off x="7719450" y="4351705"/>
              <a:ext cx="1256981" cy="182872"/>
              <a:chOff x="7355873" y="381872"/>
              <a:chExt cx="1216705" cy="188695"/>
            </a:xfrm>
          </xdr:grpSpPr>
          <xdr:sp macro="" textlink="">
            <xdr:nvSpPr>
              <xdr:cNvPr id="4124" name="Group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7355873" y="381872"/>
                <a:ext cx="1216705" cy="188695"/>
              </a:xfrm>
              <a:prstGeom prst="rect">
                <a:avLst/>
              </a:prstGeom>
              <a:noFill/>
              <a:ln w="9525">
                <a:miter lim="800000"/>
                <a:headEnd/>
                <a:tailEnd/>
              </a:ln>
              <a:extLst>
                <a:ext uri="{909E8E84-426E-40DD-AFC4-6F175D3DCCD1}">
                  <a14:hiddenFill>
                    <a:noFill/>
                  </a14:hiddenFill>
                </a:ext>
              </a:extLst>
            </xdr:spPr>
          </xdr:sp>
          <xdr:sp macro="" textlink="">
            <xdr:nvSpPr>
              <xdr:cNvPr id="4125" name="Option Button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7470830" y="389450"/>
                <a:ext cx="429870"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Da</a:t>
                </a:r>
              </a:p>
            </xdr:txBody>
          </xdr:sp>
          <xdr:sp macro="" textlink="">
            <xdr:nvSpPr>
              <xdr:cNvPr id="4126" name="Option Button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8076157" y="392469"/>
                <a:ext cx="437438" cy="172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Nu</a:t>
                </a:r>
              </a:p>
            </xdr:txBody>
          </xdr:sp>
        </xdr:grp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54"/>
  <sheetViews>
    <sheetView tabSelected="1" showRuler="0" showWhiteSpace="0" view="pageLayout" topLeftCell="A326" workbookViewId="0">
      <selection activeCell="A352" sqref="A352:U353"/>
    </sheetView>
  </sheetViews>
  <sheetFormatPr defaultColWidth="9.109375" defaultRowHeight="13.2" x14ac:dyDescent="0.25"/>
  <cols>
    <col min="1" max="1" width="8.6640625" style="1" customWidth="1"/>
    <col min="2" max="2" width="7.109375" style="1" customWidth="1"/>
    <col min="3" max="3" width="7.33203125" style="1" customWidth="1"/>
    <col min="4" max="5" width="4.6640625" style="1" customWidth="1"/>
    <col min="6" max="6" width="4.5546875" style="1" customWidth="1"/>
    <col min="7" max="7" width="8.109375" style="1" customWidth="1"/>
    <col min="8" max="8" width="7.88671875" style="1" customWidth="1"/>
    <col min="9" max="9" width="6.33203125" style="1" customWidth="1"/>
    <col min="10" max="10" width="7.33203125" style="1" customWidth="1"/>
    <col min="11" max="11" width="5.6640625" style="1" customWidth="1"/>
    <col min="12" max="12" width="5.33203125" style="1" customWidth="1"/>
    <col min="13" max="13" width="4.88671875" style="1" customWidth="1"/>
    <col min="14" max="14" width="5" style="1" customWidth="1"/>
    <col min="15" max="16" width="5.44140625" style="1" customWidth="1"/>
    <col min="17" max="17" width="5.88671875" style="1" customWidth="1"/>
    <col min="18" max="18" width="5.6640625" style="1" customWidth="1"/>
    <col min="19" max="19" width="5.33203125" style="1" customWidth="1"/>
    <col min="20" max="20" width="6.44140625" style="1" customWidth="1"/>
    <col min="21" max="21" width="9.109375" style="1" customWidth="1"/>
    <col min="22" max="23" width="10.5546875" style="1" customWidth="1"/>
    <col min="24" max="24" width="9.109375" style="1"/>
    <col min="25" max="25" width="14.33203125" style="1" customWidth="1"/>
    <col min="26" max="16384" width="9.109375" style="1"/>
  </cols>
  <sheetData>
    <row r="1" spans="1:27" x14ac:dyDescent="0.25">
      <c r="A1" s="177" t="s">
        <v>156</v>
      </c>
      <c r="B1" s="177"/>
      <c r="C1" s="177"/>
      <c r="D1" s="177"/>
      <c r="E1" s="177"/>
      <c r="F1" s="177"/>
      <c r="G1" s="177"/>
      <c r="H1" s="177"/>
      <c r="I1" s="177"/>
      <c r="J1" s="177"/>
      <c r="K1" s="177"/>
      <c r="M1" s="288" t="s">
        <v>18</v>
      </c>
      <c r="N1" s="288"/>
      <c r="O1" s="288"/>
      <c r="P1" s="288"/>
      <c r="Q1" s="288"/>
      <c r="R1" s="288"/>
      <c r="S1" s="288"/>
      <c r="T1" s="288"/>
      <c r="U1" s="288"/>
      <c r="V1" s="252" t="str">
        <f>IF(P4&gt;=22,"Corect","Trebuie alocate cel puțin 22 de ore pe săptămână")</f>
        <v>Corect</v>
      </c>
      <c r="W1" s="252"/>
      <c r="X1" s="252"/>
      <c r="Y1" s="252"/>
      <c r="Z1" s="36"/>
      <c r="AA1" s="36"/>
    </row>
    <row r="2" spans="1:27" x14ac:dyDescent="0.25">
      <c r="A2" s="177"/>
      <c r="B2" s="177"/>
      <c r="C2" s="177"/>
      <c r="D2" s="177"/>
      <c r="E2" s="177"/>
      <c r="F2" s="177"/>
      <c r="G2" s="177"/>
      <c r="H2" s="177"/>
      <c r="I2" s="177"/>
      <c r="J2" s="177"/>
      <c r="K2" s="177"/>
      <c r="V2" s="252"/>
      <c r="W2" s="252"/>
      <c r="X2" s="252"/>
      <c r="Y2" s="252"/>
      <c r="Z2" s="36"/>
      <c r="AA2" s="36"/>
    </row>
    <row r="3" spans="1:27" x14ac:dyDescent="0.25">
      <c r="A3" s="287" t="s">
        <v>85</v>
      </c>
      <c r="B3" s="287"/>
      <c r="C3" s="287"/>
      <c r="D3" s="287"/>
      <c r="E3" s="287"/>
      <c r="F3" s="287"/>
      <c r="G3" s="287"/>
      <c r="H3" s="287"/>
      <c r="I3" s="287"/>
      <c r="J3" s="287"/>
      <c r="K3" s="287"/>
      <c r="M3" s="172"/>
      <c r="N3" s="289"/>
      <c r="O3" s="173"/>
      <c r="P3" s="167" t="s">
        <v>35</v>
      </c>
      <c r="Q3" s="293"/>
      <c r="R3" s="168"/>
      <c r="S3" s="167" t="s">
        <v>36</v>
      </c>
      <c r="T3" s="293"/>
      <c r="U3" s="168"/>
      <c r="V3" s="251" t="str">
        <f>IF(S4&gt;=22,"Corect","Trebuie alocate cel puțin 22 de ore pe săptămână")</f>
        <v>Corect</v>
      </c>
      <c r="W3" s="252"/>
      <c r="X3" s="252"/>
      <c r="Y3" s="252"/>
      <c r="Z3" s="36"/>
      <c r="AA3" s="36"/>
    </row>
    <row r="4" spans="1:27" ht="12.75" customHeight="1" x14ac:dyDescent="0.25">
      <c r="A4" s="287" t="s">
        <v>157</v>
      </c>
      <c r="B4" s="287"/>
      <c r="C4" s="287"/>
      <c r="D4" s="287"/>
      <c r="E4" s="287"/>
      <c r="F4" s="287"/>
      <c r="G4" s="287"/>
      <c r="H4" s="287"/>
      <c r="I4" s="287"/>
      <c r="J4" s="287"/>
      <c r="K4" s="287"/>
      <c r="M4" s="216" t="s">
        <v>12</v>
      </c>
      <c r="N4" s="217"/>
      <c r="O4" s="218"/>
      <c r="P4" s="279">
        <f>O53</f>
        <v>28</v>
      </c>
      <c r="Q4" s="280"/>
      <c r="R4" s="281"/>
      <c r="S4" s="279">
        <f>O70</f>
        <v>28</v>
      </c>
      <c r="T4" s="280"/>
      <c r="U4" s="281"/>
      <c r="V4" s="251" t="str">
        <f>IF(P5&gt;=22,"Corect","Trebuie alocate cel puțin 22 de ore pe săptămână")</f>
        <v>Corect</v>
      </c>
      <c r="W4" s="252"/>
      <c r="X4" s="252"/>
      <c r="Y4" s="252"/>
      <c r="Z4" s="36"/>
      <c r="AA4" s="36"/>
    </row>
    <row r="5" spans="1:27" x14ac:dyDescent="0.25">
      <c r="A5" s="286" t="s">
        <v>20</v>
      </c>
      <c r="B5" s="286"/>
      <c r="C5" s="286"/>
      <c r="D5" s="286"/>
      <c r="E5" s="286"/>
      <c r="F5" s="286"/>
      <c r="G5" s="286"/>
      <c r="H5" s="286"/>
      <c r="I5" s="286"/>
      <c r="J5" s="286"/>
      <c r="K5" s="286"/>
      <c r="M5" s="216" t="s">
        <v>13</v>
      </c>
      <c r="N5" s="217"/>
      <c r="O5" s="218"/>
      <c r="P5" s="279">
        <f>O86</f>
        <v>27</v>
      </c>
      <c r="Q5" s="280"/>
      <c r="R5" s="281"/>
      <c r="S5" s="279">
        <f>O103</f>
        <v>24</v>
      </c>
      <c r="T5" s="280"/>
      <c r="U5" s="281"/>
      <c r="V5" s="251" t="str">
        <f>IF(S5&gt;=22,"Corect","Trebuie alocate cel puțin 22 de ore pe săptămână")</f>
        <v>Corect</v>
      </c>
      <c r="W5" s="252"/>
      <c r="X5" s="252"/>
      <c r="Y5" s="252"/>
      <c r="Z5" s="36"/>
      <c r="AA5" s="36"/>
    </row>
    <row r="6" spans="1:27" ht="15" customHeight="1" x14ac:dyDescent="0.25">
      <c r="A6" s="243" t="s">
        <v>338</v>
      </c>
      <c r="B6" s="243"/>
      <c r="C6" s="243"/>
      <c r="D6" s="243"/>
      <c r="E6" s="243"/>
      <c r="F6" s="243"/>
      <c r="G6" s="243"/>
      <c r="H6" s="243"/>
      <c r="I6" s="243"/>
      <c r="J6" s="243"/>
      <c r="K6" s="243"/>
      <c r="M6" s="216" t="s">
        <v>14</v>
      </c>
      <c r="N6" s="217"/>
      <c r="O6" s="218"/>
      <c r="P6" s="279">
        <f>O121</f>
        <v>28</v>
      </c>
      <c r="Q6" s="280"/>
      <c r="R6" s="281"/>
      <c r="S6" s="279">
        <f>O139</f>
        <v>24</v>
      </c>
      <c r="T6" s="280"/>
      <c r="U6" s="281"/>
      <c r="V6" s="251" t="str">
        <f>IF(P6&gt;=22,"Corect","Trebuie alocate cel puțin 22 de ore pe săptămână")</f>
        <v>Corect</v>
      </c>
      <c r="W6" s="252"/>
      <c r="X6" s="252"/>
      <c r="Y6" s="252"/>
      <c r="Z6" s="36"/>
      <c r="AA6" s="36"/>
    </row>
    <row r="7" spans="1:27" ht="12.75" customHeight="1" x14ac:dyDescent="0.25">
      <c r="A7" s="243"/>
      <c r="B7" s="243"/>
      <c r="C7" s="243"/>
      <c r="D7" s="243"/>
      <c r="E7" s="243"/>
      <c r="F7" s="243"/>
      <c r="G7" s="243"/>
      <c r="H7" s="243"/>
      <c r="I7" s="243"/>
      <c r="J7" s="243"/>
      <c r="K7" s="243"/>
      <c r="M7" s="216" t="s">
        <v>86</v>
      </c>
      <c r="N7" s="217"/>
      <c r="O7" s="218"/>
      <c r="P7" s="279">
        <f>O157</f>
        <v>27</v>
      </c>
      <c r="Q7" s="280"/>
      <c r="R7" s="281"/>
      <c r="S7" s="279">
        <f>O176</f>
        <v>26</v>
      </c>
      <c r="T7" s="280"/>
      <c r="U7" s="281"/>
      <c r="V7" s="251" t="str">
        <f>IF(S6&gt;=22,"Corect","Trebuie alocate cel puțin 22 de ore pe săptămână")</f>
        <v>Corect</v>
      </c>
      <c r="W7" s="252"/>
      <c r="X7" s="252"/>
      <c r="Y7" s="252"/>
      <c r="Z7" s="36"/>
      <c r="AA7" s="36"/>
    </row>
    <row r="8" spans="1:27" ht="2.4" customHeight="1" x14ac:dyDescent="0.25">
      <c r="A8" s="243"/>
      <c r="B8" s="243"/>
      <c r="C8" s="243"/>
      <c r="D8" s="243"/>
      <c r="E8" s="243"/>
      <c r="F8" s="243"/>
      <c r="G8" s="243"/>
      <c r="H8" s="243"/>
      <c r="I8" s="243"/>
      <c r="J8" s="243"/>
      <c r="K8" s="243"/>
      <c r="V8" s="251" t="str">
        <f>IF(P7&gt;=22,"Corect","Trebuie alocate cel puțin 22 de ore pe săptămână")</f>
        <v>Corect</v>
      </c>
      <c r="W8" s="252"/>
      <c r="X8" s="252"/>
      <c r="Y8" s="252"/>
      <c r="Z8" s="36"/>
      <c r="AA8" s="36"/>
    </row>
    <row r="9" spans="1:27" ht="12.75" customHeight="1" x14ac:dyDescent="0.25">
      <c r="A9" s="244" t="s">
        <v>158</v>
      </c>
      <c r="B9" s="244"/>
      <c r="C9" s="244"/>
      <c r="D9" s="244"/>
      <c r="E9" s="244"/>
      <c r="F9" s="244"/>
      <c r="G9" s="244"/>
      <c r="H9" s="244"/>
      <c r="I9" s="244"/>
      <c r="J9" s="244"/>
      <c r="K9" s="244"/>
      <c r="M9" s="282" t="s">
        <v>147</v>
      </c>
      <c r="N9" s="282"/>
      <c r="O9" s="282"/>
      <c r="P9" s="282"/>
      <c r="Q9" s="282"/>
      <c r="R9" s="282"/>
      <c r="S9" s="282"/>
      <c r="T9" s="282"/>
      <c r="U9" s="282"/>
      <c r="V9" s="251" t="str">
        <f>IF(S7&gt;=22,"Corect","Trebuie alocate cel puțin 22 de ore pe săptămână")</f>
        <v>Corect</v>
      </c>
      <c r="W9" s="252"/>
      <c r="X9" s="252"/>
      <c r="Y9" s="252"/>
      <c r="Z9" s="36"/>
      <c r="AA9" s="36"/>
    </row>
    <row r="10" spans="1:27" x14ac:dyDescent="0.25">
      <c r="A10" s="244" t="s">
        <v>159</v>
      </c>
      <c r="B10" s="244"/>
      <c r="C10" s="244"/>
      <c r="D10" s="244"/>
      <c r="E10" s="244"/>
      <c r="F10" s="244"/>
      <c r="G10" s="244"/>
      <c r="H10" s="244"/>
      <c r="I10" s="244"/>
      <c r="J10" s="244"/>
      <c r="K10" s="244"/>
      <c r="M10" s="282"/>
      <c r="N10" s="282"/>
      <c r="O10" s="282"/>
      <c r="P10" s="282"/>
      <c r="Q10" s="282"/>
      <c r="R10" s="282"/>
      <c r="S10" s="282"/>
      <c r="T10" s="282"/>
      <c r="U10" s="282"/>
    </row>
    <row r="11" spans="1:27" x14ac:dyDescent="0.25">
      <c r="A11" s="244" t="s">
        <v>87</v>
      </c>
      <c r="B11" s="244"/>
      <c r="C11" s="244"/>
      <c r="D11" s="244"/>
      <c r="E11" s="244"/>
      <c r="F11" s="244"/>
      <c r="G11" s="244"/>
      <c r="H11" s="244"/>
      <c r="I11" s="244"/>
      <c r="J11" s="244"/>
      <c r="K11" s="244"/>
      <c r="M11" s="282"/>
      <c r="N11" s="282"/>
      <c r="O11" s="282"/>
      <c r="P11" s="282"/>
      <c r="Q11" s="282"/>
      <c r="R11" s="282"/>
      <c r="S11" s="282"/>
      <c r="T11" s="282"/>
      <c r="U11" s="282"/>
      <c r="V11" s="38"/>
      <c r="W11" s="38"/>
      <c r="X11" s="38"/>
      <c r="Y11" s="38"/>
      <c r="Z11" s="38"/>
      <c r="AA11" s="38"/>
    </row>
    <row r="12" spans="1:27" x14ac:dyDescent="0.25">
      <c r="A12" s="244" t="s">
        <v>16</v>
      </c>
      <c r="B12" s="244"/>
      <c r="C12" s="244"/>
      <c r="D12" s="244"/>
      <c r="E12" s="244"/>
      <c r="F12" s="244"/>
      <c r="G12" s="244"/>
      <c r="H12" s="244"/>
      <c r="I12" s="244"/>
      <c r="J12" s="244"/>
      <c r="K12" s="244"/>
      <c r="M12" s="282"/>
      <c r="N12" s="282"/>
      <c r="O12" s="282"/>
      <c r="P12" s="282"/>
      <c r="Q12" s="282"/>
      <c r="R12" s="282"/>
      <c r="S12" s="282"/>
      <c r="T12" s="282"/>
      <c r="U12" s="282"/>
      <c r="V12" s="38"/>
      <c r="W12" s="38"/>
      <c r="X12" s="38"/>
      <c r="Y12" s="38"/>
      <c r="Z12" s="38"/>
      <c r="AA12" s="38"/>
    </row>
    <row r="13" spans="1:27" x14ac:dyDescent="0.25">
      <c r="A13" s="244"/>
      <c r="B13" s="244"/>
      <c r="C13" s="244"/>
      <c r="D13" s="244"/>
      <c r="E13" s="244"/>
      <c r="F13" s="244"/>
      <c r="G13" s="244"/>
      <c r="H13" s="244"/>
      <c r="I13" s="244"/>
      <c r="J13" s="244"/>
      <c r="K13" s="244"/>
      <c r="M13" s="2"/>
      <c r="N13" s="2"/>
      <c r="O13" s="2"/>
      <c r="P13" s="2"/>
      <c r="Q13" s="2"/>
      <c r="R13" s="2"/>
      <c r="S13" s="2"/>
      <c r="V13" s="38"/>
      <c r="W13" s="38"/>
      <c r="X13" s="38"/>
      <c r="Y13" s="38"/>
      <c r="Z13" s="38"/>
      <c r="AA13" s="38"/>
    </row>
    <row r="14" spans="1:27" x14ac:dyDescent="0.25">
      <c r="A14" s="284" t="s">
        <v>153</v>
      </c>
      <c r="B14" s="284"/>
      <c r="C14" s="284"/>
      <c r="D14" s="284"/>
      <c r="E14" s="284"/>
      <c r="F14" s="284"/>
      <c r="G14" s="284"/>
      <c r="H14" s="284"/>
      <c r="I14" s="284"/>
      <c r="J14" s="284"/>
      <c r="K14" s="284"/>
      <c r="M14" s="285" t="s">
        <v>19</v>
      </c>
      <c r="N14" s="285"/>
      <c r="O14" s="285"/>
      <c r="P14" s="285"/>
      <c r="Q14" s="285"/>
      <c r="R14" s="285"/>
      <c r="S14" s="285"/>
      <c r="T14" s="285"/>
      <c r="U14" s="285"/>
      <c r="V14" s="254" t="s">
        <v>98</v>
      </c>
      <c r="W14" s="254"/>
      <c r="X14" s="254"/>
      <c r="Y14" s="254"/>
    </row>
    <row r="15" spans="1:27" ht="13.2" customHeight="1" x14ac:dyDescent="0.25">
      <c r="A15" s="284" t="s">
        <v>88</v>
      </c>
      <c r="B15" s="284"/>
      <c r="C15" s="284"/>
      <c r="D15" s="284"/>
      <c r="E15" s="284"/>
      <c r="F15" s="284"/>
      <c r="G15" s="284"/>
      <c r="H15" s="284"/>
      <c r="I15" s="284"/>
      <c r="J15" s="284"/>
      <c r="K15" s="284"/>
      <c r="M15" s="322" t="s">
        <v>165</v>
      </c>
      <c r="N15" s="322"/>
      <c r="O15" s="323"/>
      <c r="P15" s="323"/>
      <c r="Q15" s="323"/>
      <c r="R15" s="323"/>
      <c r="S15" s="323"/>
      <c r="T15" s="323"/>
      <c r="U15" s="323"/>
      <c r="V15" s="254"/>
      <c r="W15" s="254"/>
      <c r="X15" s="254"/>
      <c r="Y15" s="254"/>
    </row>
    <row r="16" spans="1:27" ht="13.2" customHeight="1" x14ac:dyDescent="0.25">
      <c r="A16" s="244" t="s">
        <v>160</v>
      </c>
      <c r="B16" s="244"/>
      <c r="C16" s="244"/>
      <c r="D16" s="244"/>
      <c r="E16" s="244"/>
      <c r="F16" s="244"/>
      <c r="G16" s="244"/>
      <c r="H16" s="244"/>
      <c r="I16" s="244"/>
      <c r="J16" s="244"/>
      <c r="K16" s="244"/>
      <c r="M16" s="322" t="s">
        <v>166</v>
      </c>
      <c r="N16" s="322"/>
      <c r="O16" s="322"/>
      <c r="P16" s="322"/>
      <c r="Q16" s="322"/>
      <c r="R16" s="322"/>
      <c r="S16" s="322"/>
      <c r="T16" s="322"/>
      <c r="U16" s="322"/>
      <c r="V16" s="254"/>
      <c r="W16" s="254"/>
      <c r="X16" s="254"/>
      <c r="Y16" s="254"/>
      <c r="Z16" s="37"/>
      <c r="AA16" s="37"/>
    </row>
    <row r="17" spans="1:27" ht="13.2" customHeight="1" x14ac:dyDescent="0.25">
      <c r="A17" s="284" t="s">
        <v>161</v>
      </c>
      <c r="B17" s="244"/>
      <c r="C17" s="244"/>
      <c r="D17" s="244"/>
      <c r="E17" s="244"/>
      <c r="F17" s="244"/>
      <c r="G17" s="244"/>
      <c r="H17" s="244"/>
      <c r="I17" s="244"/>
      <c r="J17" s="244"/>
      <c r="K17" s="244"/>
      <c r="M17" s="322" t="s">
        <v>167</v>
      </c>
      <c r="N17" s="322"/>
      <c r="O17" s="322"/>
      <c r="P17" s="322"/>
      <c r="Q17" s="322"/>
      <c r="R17" s="322"/>
      <c r="S17" s="322"/>
      <c r="T17" s="322"/>
      <c r="U17" s="322"/>
      <c r="V17" s="254"/>
      <c r="W17" s="254"/>
      <c r="X17" s="254"/>
      <c r="Y17" s="254"/>
      <c r="Z17" s="37"/>
      <c r="AA17" s="37"/>
    </row>
    <row r="18" spans="1:27" ht="13.2" customHeight="1" x14ac:dyDescent="0.25">
      <c r="A18" s="244" t="s">
        <v>162</v>
      </c>
      <c r="B18" s="244"/>
      <c r="C18" s="244"/>
      <c r="D18" s="244"/>
      <c r="E18" s="244"/>
      <c r="F18" s="244"/>
      <c r="G18" s="244"/>
      <c r="H18" s="244"/>
      <c r="I18" s="244"/>
      <c r="J18" s="244"/>
      <c r="K18" s="244"/>
      <c r="M18" s="243" t="s">
        <v>168</v>
      </c>
      <c r="N18" s="243"/>
      <c r="O18" s="243"/>
      <c r="P18" s="243"/>
      <c r="Q18" s="243"/>
      <c r="R18" s="243"/>
      <c r="S18" s="243"/>
      <c r="T18" s="243"/>
      <c r="U18" s="243"/>
      <c r="V18" s="254"/>
      <c r="W18" s="254"/>
      <c r="X18" s="254"/>
      <c r="Y18" s="254"/>
      <c r="Z18" s="37"/>
      <c r="AA18" s="37"/>
    </row>
    <row r="19" spans="1:27" ht="13.2" customHeight="1" x14ac:dyDescent="0.25">
      <c r="A19" s="244" t="s">
        <v>67</v>
      </c>
      <c r="B19" s="244"/>
      <c r="C19" s="244"/>
      <c r="D19" s="244"/>
      <c r="E19" s="244"/>
      <c r="F19" s="244"/>
      <c r="G19" s="244"/>
      <c r="H19" s="244"/>
      <c r="I19" s="244"/>
      <c r="J19" s="244"/>
      <c r="K19" s="244"/>
      <c r="M19" s="243" t="s">
        <v>169</v>
      </c>
      <c r="N19" s="243"/>
      <c r="O19" s="243"/>
      <c r="P19" s="243"/>
      <c r="Q19" s="243"/>
      <c r="R19" s="243"/>
      <c r="S19" s="243"/>
      <c r="T19" s="243"/>
      <c r="U19" s="243"/>
      <c r="V19" s="254"/>
      <c r="W19" s="254"/>
      <c r="X19" s="254"/>
      <c r="Y19" s="254"/>
      <c r="Z19" s="37"/>
      <c r="AA19" s="37"/>
    </row>
    <row r="20" spans="1:27" ht="13.2" customHeight="1" x14ac:dyDescent="0.25">
      <c r="A20" s="244" t="s">
        <v>94</v>
      </c>
      <c r="B20" s="244"/>
      <c r="C20" s="244"/>
      <c r="D20" s="244"/>
      <c r="E20" s="244"/>
      <c r="F20" s="244"/>
      <c r="G20" s="244"/>
      <c r="H20" s="244"/>
      <c r="I20" s="244"/>
      <c r="J20" s="244"/>
      <c r="K20" s="244"/>
      <c r="M20" s="243" t="s">
        <v>170</v>
      </c>
      <c r="N20" s="243"/>
      <c r="O20" s="243"/>
      <c r="P20" s="243"/>
      <c r="Q20" s="243"/>
      <c r="R20" s="243"/>
      <c r="S20" s="243"/>
      <c r="T20" s="243"/>
      <c r="U20" s="243"/>
      <c r="V20" s="37"/>
      <c r="W20" s="37"/>
      <c r="X20" s="37"/>
      <c r="Y20" s="37"/>
      <c r="Z20" s="37"/>
      <c r="AA20" s="37"/>
    </row>
    <row r="21" spans="1:27" x14ac:dyDescent="0.25">
      <c r="A21" s="244" t="s">
        <v>152</v>
      </c>
      <c r="B21" s="244"/>
      <c r="C21" s="244"/>
      <c r="D21" s="244"/>
      <c r="E21" s="244"/>
      <c r="F21" s="244"/>
      <c r="G21" s="244"/>
      <c r="H21" s="244"/>
      <c r="I21" s="244"/>
      <c r="J21" s="244"/>
      <c r="K21" s="244"/>
      <c r="M21" s="282"/>
      <c r="N21" s="282"/>
      <c r="O21" s="282"/>
      <c r="P21" s="282"/>
      <c r="Q21" s="282"/>
      <c r="R21" s="282"/>
      <c r="S21" s="282"/>
      <c r="T21" s="282"/>
      <c r="U21" s="282"/>
      <c r="V21" s="37"/>
      <c r="W21" s="37"/>
      <c r="X21" s="37"/>
      <c r="Y21" s="37"/>
      <c r="Z21" s="37"/>
      <c r="AA21" s="37"/>
    </row>
    <row r="22" spans="1:27" x14ac:dyDescent="0.25">
      <c r="A22" s="4"/>
      <c r="B22" s="4"/>
      <c r="C22" s="4"/>
      <c r="D22" s="4"/>
      <c r="E22" s="4"/>
      <c r="F22" s="4"/>
      <c r="G22" s="4"/>
      <c r="H22" s="4"/>
      <c r="I22" s="4"/>
      <c r="J22" s="4"/>
      <c r="K22" s="4"/>
      <c r="M22" s="282"/>
      <c r="N22" s="282"/>
      <c r="O22" s="282"/>
      <c r="P22" s="282"/>
      <c r="Q22" s="282"/>
      <c r="R22" s="282"/>
      <c r="S22" s="282"/>
      <c r="T22" s="282"/>
      <c r="U22" s="282"/>
      <c r="V22" s="37"/>
      <c r="W22" s="37"/>
      <c r="X22" s="37"/>
      <c r="Y22" s="37"/>
      <c r="Z22" s="37"/>
      <c r="AA22" s="37"/>
    </row>
    <row r="23" spans="1:27" ht="15" customHeight="1" x14ac:dyDescent="0.25">
      <c r="A23" s="286" t="s">
        <v>68</v>
      </c>
      <c r="B23" s="286"/>
      <c r="C23" s="286"/>
      <c r="D23" s="286"/>
      <c r="E23" s="286"/>
      <c r="F23" s="286"/>
      <c r="G23" s="286"/>
      <c r="H23" s="286"/>
      <c r="I23" s="286"/>
      <c r="J23" s="286"/>
      <c r="K23" s="286"/>
      <c r="M23" s="286" t="s">
        <v>111</v>
      </c>
      <c r="N23" s="286"/>
      <c r="O23" s="286"/>
      <c r="P23" s="286"/>
      <c r="Q23" s="286"/>
      <c r="R23" s="286"/>
      <c r="S23" s="286"/>
      <c r="T23" s="286"/>
      <c r="U23" s="286"/>
      <c r="V23" s="37"/>
      <c r="W23" s="37"/>
      <c r="X23" s="37"/>
      <c r="Y23" s="37"/>
      <c r="Z23" s="37"/>
      <c r="AA23" s="37"/>
    </row>
    <row r="24" spans="1:27" ht="12.75" customHeight="1" x14ac:dyDescent="0.25">
      <c r="A24" s="286"/>
      <c r="B24" s="286"/>
      <c r="C24" s="286"/>
      <c r="D24" s="286"/>
      <c r="E24" s="286"/>
      <c r="F24" s="286"/>
      <c r="G24" s="286"/>
      <c r="H24" s="286"/>
      <c r="I24" s="286"/>
      <c r="J24" s="286"/>
      <c r="K24" s="286"/>
      <c r="M24" s="286"/>
      <c r="N24" s="286"/>
      <c r="O24" s="286"/>
      <c r="P24" s="286"/>
      <c r="Q24" s="286"/>
      <c r="R24" s="286"/>
      <c r="S24" s="286"/>
      <c r="T24" s="286"/>
      <c r="U24" s="286"/>
      <c r="V24" s="37"/>
      <c r="W24" s="37"/>
      <c r="X24" s="37"/>
      <c r="Y24" s="37"/>
      <c r="Z24" s="37"/>
      <c r="AA24" s="37"/>
    </row>
    <row r="25" spans="1:27" x14ac:dyDescent="0.25">
      <c r="A25" s="286"/>
      <c r="B25" s="286"/>
      <c r="C25" s="286"/>
      <c r="D25" s="286"/>
      <c r="E25" s="286"/>
      <c r="F25" s="286"/>
      <c r="G25" s="286"/>
      <c r="H25" s="286"/>
      <c r="I25" s="286"/>
      <c r="J25" s="286"/>
      <c r="K25" s="286"/>
      <c r="M25" s="286"/>
      <c r="N25" s="286"/>
      <c r="O25" s="286"/>
      <c r="P25" s="286"/>
      <c r="Q25" s="286"/>
      <c r="R25" s="286"/>
      <c r="S25" s="286"/>
      <c r="T25" s="286"/>
      <c r="U25" s="286"/>
      <c r="V25" s="37"/>
      <c r="W25" s="37"/>
      <c r="X25" s="37"/>
      <c r="Y25" s="37"/>
      <c r="Z25" s="37"/>
      <c r="AA25" s="37"/>
    </row>
    <row r="26" spans="1:27" x14ac:dyDescent="0.25">
      <c r="A26" s="286"/>
      <c r="B26" s="286"/>
      <c r="C26" s="286"/>
      <c r="D26" s="286"/>
      <c r="E26" s="286"/>
      <c r="F26" s="286"/>
      <c r="G26" s="286"/>
      <c r="H26" s="286"/>
      <c r="I26" s="286"/>
      <c r="J26" s="286"/>
      <c r="K26" s="286"/>
      <c r="M26" s="286"/>
      <c r="N26" s="286"/>
      <c r="O26" s="286"/>
      <c r="P26" s="286"/>
      <c r="Q26" s="286"/>
      <c r="R26" s="286"/>
      <c r="S26" s="286"/>
      <c r="T26" s="286"/>
      <c r="U26" s="286"/>
      <c r="V26" s="37"/>
      <c r="W26" s="37"/>
      <c r="X26" s="37"/>
      <c r="Y26" s="37"/>
      <c r="Z26" s="37"/>
      <c r="AA26" s="37"/>
    </row>
    <row r="27" spans="1:27" x14ac:dyDescent="0.25">
      <c r="A27" s="286"/>
      <c r="B27" s="286"/>
      <c r="C27" s="286"/>
      <c r="D27" s="286"/>
      <c r="E27" s="286"/>
      <c r="F27" s="286"/>
      <c r="G27" s="286"/>
      <c r="H27" s="286"/>
      <c r="I27" s="286"/>
      <c r="J27" s="286"/>
      <c r="K27" s="286"/>
      <c r="M27" s="286"/>
      <c r="N27" s="286"/>
      <c r="O27" s="286"/>
      <c r="P27" s="286"/>
      <c r="Q27" s="286"/>
      <c r="R27" s="286"/>
      <c r="S27" s="286"/>
      <c r="T27" s="286"/>
      <c r="U27" s="286"/>
      <c r="V27" s="37"/>
      <c r="W27" s="37"/>
      <c r="X27" s="37"/>
      <c r="Y27" s="37"/>
      <c r="Z27" s="37"/>
      <c r="AA27" s="37"/>
    </row>
    <row r="28" spans="1:27" x14ac:dyDescent="0.25">
      <c r="A28" s="2"/>
      <c r="B28" s="2"/>
      <c r="C28" s="2"/>
      <c r="D28" s="2"/>
      <c r="E28" s="2"/>
      <c r="F28" s="2"/>
      <c r="G28" s="2"/>
      <c r="H28" s="2"/>
      <c r="I28" s="2"/>
      <c r="J28" s="2"/>
      <c r="K28" s="2"/>
      <c r="M28" s="3"/>
      <c r="N28" s="3"/>
      <c r="O28" s="3"/>
      <c r="P28" s="3"/>
      <c r="Q28" s="3"/>
      <c r="R28" s="3"/>
      <c r="S28" s="3"/>
      <c r="V28" s="37"/>
      <c r="W28" s="37"/>
      <c r="X28" s="37"/>
      <c r="Y28" s="37"/>
      <c r="Z28" s="37"/>
      <c r="AA28" s="37"/>
    </row>
    <row r="29" spans="1:27" x14ac:dyDescent="0.25">
      <c r="A29" s="294" t="s">
        <v>15</v>
      </c>
      <c r="B29" s="294"/>
      <c r="C29" s="294"/>
      <c r="D29" s="294"/>
      <c r="E29" s="294"/>
      <c r="F29" s="294"/>
      <c r="G29" s="294"/>
      <c r="H29" s="294"/>
      <c r="I29" s="294"/>
      <c r="J29" s="294"/>
      <c r="K29" s="294"/>
      <c r="M29" s="37"/>
      <c r="N29" s="37"/>
      <c r="O29" s="37"/>
      <c r="P29" s="37"/>
      <c r="Q29" s="37"/>
      <c r="R29" s="37"/>
      <c r="S29" s="37"/>
      <c r="T29" s="37"/>
      <c r="U29" s="37"/>
      <c r="V29" s="37"/>
      <c r="W29" s="37"/>
      <c r="X29" s="37"/>
      <c r="Y29" s="37"/>
      <c r="Z29" s="37"/>
      <c r="AA29" s="37"/>
    </row>
    <row r="30" spans="1:27" ht="12.75" customHeight="1" x14ac:dyDescent="0.25">
      <c r="A30" s="290"/>
      <c r="B30" s="159" t="s">
        <v>0</v>
      </c>
      <c r="C30" s="161"/>
      <c r="D30" s="159" t="s">
        <v>1</v>
      </c>
      <c r="E30" s="160"/>
      <c r="F30" s="161"/>
      <c r="G30" s="156" t="s">
        <v>17</v>
      </c>
      <c r="H30" s="156" t="s">
        <v>8</v>
      </c>
      <c r="I30" s="159" t="s">
        <v>2</v>
      </c>
      <c r="J30" s="160"/>
      <c r="K30" s="161"/>
      <c r="M30" s="282" t="s">
        <v>171</v>
      </c>
      <c r="N30" s="282"/>
      <c r="O30" s="282"/>
      <c r="P30" s="282"/>
      <c r="Q30" s="282"/>
      <c r="R30" s="282"/>
      <c r="S30" s="282"/>
      <c r="T30" s="282"/>
      <c r="U30" s="282"/>
    </row>
    <row r="31" spans="1:27" x14ac:dyDescent="0.25">
      <c r="A31" s="291"/>
      <c r="B31" s="162"/>
      <c r="C31" s="164"/>
      <c r="D31" s="162"/>
      <c r="E31" s="163"/>
      <c r="F31" s="164"/>
      <c r="G31" s="157"/>
      <c r="H31" s="157"/>
      <c r="I31" s="162"/>
      <c r="J31" s="163"/>
      <c r="K31" s="164"/>
      <c r="M31" s="282"/>
      <c r="N31" s="282"/>
      <c r="O31" s="282"/>
      <c r="P31" s="282"/>
      <c r="Q31" s="282"/>
      <c r="R31" s="282"/>
      <c r="S31" s="282"/>
      <c r="T31" s="282"/>
      <c r="U31" s="282"/>
    </row>
    <row r="32" spans="1:27" x14ac:dyDescent="0.25">
      <c r="A32" s="292"/>
      <c r="B32" s="25" t="s">
        <v>3</v>
      </c>
      <c r="C32" s="25" t="s">
        <v>4</v>
      </c>
      <c r="D32" s="25" t="s">
        <v>5</v>
      </c>
      <c r="E32" s="25" t="s">
        <v>6</v>
      </c>
      <c r="F32" s="25" t="s">
        <v>7</v>
      </c>
      <c r="G32" s="158"/>
      <c r="H32" s="158"/>
      <c r="I32" s="25" t="s">
        <v>9</v>
      </c>
      <c r="J32" s="25" t="s">
        <v>10</v>
      </c>
      <c r="K32" s="25" t="s">
        <v>11</v>
      </c>
      <c r="M32" s="282"/>
      <c r="N32" s="282"/>
      <c r="O32" s="282"/>
      <c r="P32" s="282"/>
      <c r="Q32" s="282"/>
      <c r="R32" s="282"/>
      <c r="S32" s="282"/>
      <c r="T32" s="282"/>
      <c r="U32" s="282"/>
    </row>
    <row r="33" spans="1:23" ht="13.8" x14ac:dyDescent="0.3">
      <c r="A33" s="27" t="s">
        <v>12</v>
      </c>
      <c r="B33" s="26">
        <v>14</v>
      </c>
      <c r="C33" s="26">
        <v>14</v>
      </c>
      <c r="D33" s="13">
        <v>4</v>
      </c>
      <c r="E33" s="13">
        <v>4</v>
      </c>
      <c r="F33" s="13">
        <v>2</v>
      </c>
      <c r="G33" s="13">
        <v>0</v>
      </c>
      <c r="H33" s="18" t="s">
        <v>163</v>
      </c>
      <c r="I33" s="13">
        <v>3</v>
      </c>
      <c r="J33" s="13">
        <v>1</v>
      </c>
      <c r="K33" s="13">
        <v>10</v>
      </c>
      <c r="L33" s="19"/>
      <c r="M33" s="282"/>
      <c r="N33" s="282"/>
      <c r="O33" s="282"/>
      <c r="P33" s="282"/>
      <c r="Q33" s="282"/>
      <c r="R33" s="282"/>
      <c r="S33" s="282"/>
      <c r="T33" s="282"/>
      <c r="U33" s="282"/>
      <c r="V33" s="191" t="str">
        <f>IF(SUM(B33:K33)=52,"Corect","Suma trebuie să fie 52")</f>
        <v>Corect</v>
      </c>
      <c r="W33" s="191"/>
    </row>
    <row r="34" spans="1:23" x14ac:dyDescent="0.25">
      <c r="A34" s="27" t="s">
        <v>13</v>
      </c>
      <c r="B34" s="26">
        <v>14</v>
      </c>
      <c r="C34" s="26">
        <v>14</v>
      </c>
      <c r="D34" s="13">
        <v>4</v>
      </c>
      <c r="E34" s="13">
        <v>4</v>
      </c>
      <c r="F34" s="13">
        <v>1</v>
      </c>
      <c r="G34" s="13">
        <v>0</v>
      </c>
      <c r="H34" s="18" t="s">
        <v>164</v>
      </c>
      <c r="I34" s="13">
        <v>3</v>
      </c>
      <c r="J34" s="13">
        <v>1</v>
      </c>
      <c r="K34" s="13">
        <v>8</v>
      </c>
      <c r="M34" s="282"/>
      <c r="N34" s="282"/>
      <c r="O34" s="282"/>
      <c r="P34" s="282"/>
      <c r="Q34" s="282"/>
      <c r="R34" s="282"/>
      <c r="S34" s="282"/>
      <c r="T34" s="282"/>
      <c r="U34" s="282"/>
      <c r="V34" s="253" t="str">
        <f>IF(SUM(B34:K34)=52,"Corect","Suma trebuie să fie 52")</f>
        <v>Suma trebuie să fie 52</v>
      </c>
      <c r="W34" s="253"/>
    </row>
    <row r="35" spans="1:23" x14ac:dyDescent="0.25">
      <c r="A35" s="28" t="s">
        <v>14</v>
      </c>
      <c r="B35" s="26">
        <v>14</v>
      </c>
      <c r="C35" s="26">
        <v>14</v>
      </c>
      <c r="D35" s="13">
        <v>4</v>
      </c>
      <c r="E35" s="13">
        <v>4</v>
      </c>
      <c r="F35" s="13">
        <v>1</v>
      </c>
      <c r="G35" s="13">
        <v>0</v>
      </c>
      <c r="H35" s="18" t="s">
        <v>164</v>
      </c>
      <c r="I35" s="13">
        <v>3</v>
      </c>
      <c r="J35" s="13">
        <v>1</v>
      </c>
      <c r="K35" s="13">
        <v>8</v>
      </c>
      <c r="M35" s="282"/>
      <c r="N35" s="282"/>
      <c r="O35" s="282"/>
      <c r="P35" s="282"/>
      <c r="Q35" s="282"/>
      <c r="R35" s="282"/>
      <c r="S35" s="282"/>
      <c r="T35" s="282"/>
      <c r="U35" s="282"/>
      <c r="V35" s="191" t="str">
        <f>IF(SUM(B35:K35)=52,"Corect","Suma trebuie să fie 52")</f>
        <v>Suma trebuie să fie 52</v>
      </c>
      <c r="W35" s="191"/>
    </row>
    <row r="36" spans="1:23" x14ac:dyDescent="0.25">
      <c r="A36" s="30" t="s">
        <v>86</v>
      </c>
      <c r="B36" s="26">
        <v>14</v>
      </c>
      <c r="C36" s="26">
        <v>14</v>
      </c>
      <c r="D36" s="5">
        <v>4</v>
      </c>
      <c r="E36" s="5">
        <v>4</v>
      </c>
      <c r="F36" s="5">
        <v>1</v>
      </c>
      <c r="G36" s="5">
        <v>0</v>
      </c>
      <c r="H36" s="5">
        <v>2</v>
      </c>
      <c r="I36" s="5">
        <v>3</v>
      </c>
      <c r="J36" s="5">
        <v>1</v>
      </c>
      <c r="K36" s="5">
        <v>9</v>
      </c>
      <c r="M36" s="282"/>
      <c r="N36" s="282"/>
      <c r="O36" s="282"/>
      <c r="P36" s="282"/>
      <c r="Q36" s="282"/>
      <c r="R36" s="282"/>
      <c r="S36" s="282"/>
      <c r="T36" s="282"/>
      <c r="U36" s="282"/>
      <c r="V36" s="191" t="str">
        <f>IF(SUM(B36:K36)=52,"Corect","Suma trebuie să fie 52")</f>
        <v>Corect</v>
      </c>
      <c r="W36" s="191"/>
    </row>
    <row r="37" spans="1:23" x14ac:dyDescent="0.25">
      <c r="B37" s="2"/>
      <c r="C37" s="2"/>
      <c r="D37" s="2"/>
      <c r="E37" s="2"/>
      <c r="F37" s="2"/>
      <c r="G37" s="2"/>
      <c r="M37" s="4"/>
      <c r="N37" s="4"/>
      <c r="O37" s="4"/>
      <c r="P37" s="4"/>
      <c r="Q37" s="4"/>
      <c r="R37" s="4"/>
      <c r="S37" s="4"/>
      <c r="T37" s="4"/>
    </row>
    <row r="38" spans="1:23" ht="15" customHeight="1" x14ac:dyDescent="0.25">
      <c r="A38" s="355" t="s">
        <v>21</v>
      </c>
      <c r="B38" s="355"/>
      <c r="C38" s="355"/>
      <c r="D38" s="355"/>
      <c r="E38" s="355"/>
      <c r="F38" s="355"/>
      <c r="G38" s="355"/>
      <c r="H38" s="355"/>
      <c r="I38" s="355"/>
      <c r="J38" s="355"/>
      <c r="K38" s="355"/>
      <c r="L38" s="355"/>
      <c r="M38" s="355"/>
      <c r="N38" s="355"/>
      <c r="O38" s="355"/>
      <c r="P38" s="355"/>
      <c r="Q38" s="355"/>
      <c r="R38" s="355"/>
      <c r="S38" s="355"/>
      <c r="T38" s="355"/>
      <c r="U38" s="355"/>
    </row>
    <row r="39" spans="1:23" x14ac:dyDescent="0.25">
      <c r="A39" s="355"/>
      <c r="B39" s="355"/>
      <c r="C39" s="355"/>
      <c r="D39" s="355"/>
      <c r="E39" s="355"/>
      <c r="F39" s="355"/>
      <c r="G39" s="355"/>
      <c r="H39" s="355"/>
      <c r="I39" s="355"/>
      <c r="J39" s="355"/>
      <c r="K39" s="355"/>
      <c r="L39" s="355"/>
      <c r="M39" s="355"/>
      <c r="N39" s="355"/>
      <c r="O39" s="355"/>
      <c r="P39" s="355"/>
      <c r="Q39" s="355"/>
      <c r="R39" s="355"/>
      <c r="S39" s="355"/>
      <c r="T39" s="355"/>
      <c r="U39" s="355"/>
    </row>
    <row r="40" spans="1:23" x14ac:dyDescent="0.25">
      <c r="A40" s="144" t="s">
        <v>40</v>
      </c>
      <c r="B40" s="145"/>
      <c r="C40" s="145"/>
      <c r="D40" s="145"/>
      <c r="E40" s="145"/>
      <c r="F40" s="145"/>
      <c r="G40" s="145"/>
      <c r="H40" s="145"/>
      <c r="I40" s="145"/>
      <c r="J40" s="145"/>
      <c r="K40" s="145"/>
      <c r="L40" s="145"/>
      <c r="M40" s="145"/>
      <c r="N40" s="145"/>
      <c r="O40" s="145"/>
      <c r="P40" s="145"/>
      <c r="Q40" s="145"/>
      <c r="R40" s="145"/>
      <c r="S40" s="145"/>
      <c r="T40" s="145"/>
      <c r="U40" s="146"/>
    </row>
    <row r="41" spans="1:23" x14ac:dyDescent="0.25">
      <c r="A41" s="153"/>
      <c r="B41" s="154"/>
      <c r="C41" s="154"/>
      <c r="D41" s="154"/>
      <c r="E41" s="154"/>
      <c r="F41" s="154"/>
      <c r="G41" s="154"/>
      <c r="H41" s="154"/>
      <c r="I41" s="154"/>
      <c r="J41" s="154"/>
      <c r="K41" s="154"/>
      <c r="L41" s="154"/>
      <c r="M41" s="154"/>
      <c r="N41" s="154"/>
      <c r="O41" s="154"/>
      <c r="P41" s="154"/>
      <c r="Q41" s="154"/>
      <c r="R41" s="154"/>
      <c r="S41" s="154"/>
      <c r="T41" s="154"/>
      <c r="U41" s="155"/>
    </row>
    <row r="42" spans="1:23" ht="12.75" customHeight="1" x14ac:dyDescent="0.25">
      <c r="A42" s="150" t="s">
        <v>27</v>
      </c>
      <c r="B42" s="144" t="s">
        <v>26</v>
      </c>
      <c r="C42" s="145"/>
      <c r="D42" s="145"/>
      <c r="E42" s="145"/>
      <c r="F42" s="145"/>
      <c r="G42" s="145"/>
      <c r="H42" s="145"/>
      <c r="I42" s="146"/>
      <c r="J42" s="156" t="s">
        <v>38</v>
      </c>
      <c r="K42" s="165" t="s">
        <v>24</v>
      </c>
      <c r="L42" s="165"/>
      <c r="M42" s="165"/>
      <c r="N42" s="165"/>
      <c r="O42" s="165" t="s">
        <v>39</v>
      </c>
      <c r="P42" s="165"/>
      <c r="Q42" s="165"/>
      <c r="R42" s="165" t="s">
        <v>23</v>
      </c>
      <c r="S42" s="165"/>
      <c r="T42" s="165"/>
      <c r="U42" s="165" t="s">
        <v>22</v>
      </c>
    </row>
    <row r="43" spans="1:23" x14ac:dyDescent="0.25">
      <c r="A43" s="151"/>
      <c r="B43" s="153"/>
      <c r="C43" s="154"/>
      <c r="D43" s="154"/>
      <c r="E43" s="154"/>
      <c r="F43" s="154"/>
      <c r="G43" s="154"/>
      <c r="H43" s="154"/>
      <c r="I43" s="155"/>
      <c r="J43" s="157"/>
      <c r="K43" s="165"/>
      <c r="L43" s="165"/>
      <c r="M43" s="165"/>
      <c r="N43" s="165"/>
      <c r="O43" s="165"/>
      <c r="P43" s="165"/>
      <c r="Q43" s="165"/>
      <c r="R43" s="165"/>
      <c r="S43" s="165"/>
      <c r="T43" s="165"/>
      <c r="U43" s="165"/>
    </row>
    <row r="44" spans="1:23" x14ac:dyDescent="0.25">
      <c r="A44" s="152"/>
      <c r="B44" s="147"/>
      <c r="C44" s="148"/>
      <c r="D44" s="148"/>
      <c r="E44" s="148"/>
      <c r="F44" s="148"/>
      <c r="G44" s="148"/>
      <c r="H44" s="148"/>
      <c r="I44" s="149"/>
      <c r="J44" s="158"/>
      <c r="K44" s="25" t="s">
        <v>28</v>
      </c>
      <c r="L44" s="25" t="s">
        <v>29</v>
      </c>
      <c r="M44" s="25" t="s">
        <v>30</v>
      </c>
      <c r="N44" s="25" t="s">
        <v>105</v>
      </c>
      <c r="O44" s="25" t="s">
        <v>34</v>
      </c>
      <c r="P44" s="25" t="s">
        <v>5</v>
      </c>
      <c r="Q44" s="25" t="s">
        <v>31</v>
      </c>
      <c r="R44" s="25" t="s">
        <v>32</v>
      </c>
      <c r="S44" s="25" t="s">
        <v>28</v>
      </c>
      <c r="T44" s="25" t="s">
        <v>33</v>
      </c>
      <c r="U44" s="165"/>
    </row>
    <row r="45" spans="1:23" x14ac:dyDescent="0.25">
      <c r="A45" s="64" t="s">
        <v>337</v>
      </c>
      <c r="B45" s="298" t="s">
        <v>172</v>
      </c>
      <c r="C45" s="299"/>
      <c r="D45" s="299"/>
      <c r="E45" s="299"/>
      <c r="F45" s="299"/>
      <c r="G45" s="299"/>
      <c r="H45" s="299"/>
      <c r="I45" s="300"/>
      <c r="J45" s="7">
        <v>5</v>
      </c>
      <c r="K45" s="7">
        <v>2</v>
      </c>
      <c r="L45" s="7">
        <v>0</v>
      </c>
      <c r="M45" s="7">
        <v>2</v>
      </c>
      <c r="N45" s="5">
        <v>0</v>
      </c>
      <c r="O45" s="8">
        <v>4</v>
      </c>
      <c r="P45" s="9">
        <v>5</v>
      </c>
      <c r="Q45" s="9">
        <v>9</v>
      </c>
      <c r="R45" s="66" t="s">
        <v>32</v>
      </c>
      <c r="S45" s="7"/>
      <c r="T45" s="67"/>
      <c r="U45" s="7" t="s">
        <v>173</v>
      </c>
    </row>
    <row r="46" spans="1:23" x14ac:dyDescent="0.25">
      <c r="A46" s="65" t="s">
        <v>174</v>
      </c>
      <c r="B46" s="306" t="s">
        <v>175</v>
      </c>
      <c r="C46" s="307"/>
      <c r="D46" s="307"/>
      <c r="E46" s="307"/>
      <c r="F46" s="307"/>
      <c r="G46" s="307"/>
      <c r="H46" s="307"/>
      <c r="I46" s="308"/>
      <c r="J46" s="5">
        <v>4</v>
      </c>
      <c r="K46" s="5">
        <v>2</v>
      </c>
      <c r="L46" s="5">
        <v>0</v>
      </c>
      <c r="M46" s="5">
        <v>2</v>
      </c>
      <c r="N46" s="5">
        <v>0</v>
      </c>
      <c r="O46" s="8">
        <v>4</v>
      </c>
      <c r="P46" s="9">
        <v>3</v>
      </c>
      <c r="Q46" s="9">
        <v>7</v>
      </c>
      <c r="R46" s="12" t="s">
        <v>32</v>
      </c>
      <c r="S46" s="5"/>
      <c r="T46" s="13"/>
      <c r="U46" s="5" t="s">
        <v>176</v>
      </c>
    </row>
    <row r="47" spans="1:23" x14ac:dyDescent="0.25">
      <c r="A47" s="64" t="s">
        <v>177</v>
      </c>
      <c r="B47" s="298" t="s">
        <v>178</v>
      </c>
      <c r="C47" s="299"/>
      <c r="D47" s="299"/>
      <c r="E47" s="299"/>
      <c r="F47" s="299"/>
      <c r="G47" s="299"/>
      <c r="H47" s="299"/>
      <c r="I47" s="300"/>
      <c r="J47" s="7">
        <v>4</v>
      </c>
      <c r="K47" s="7">
        <v>2</v>
      </c>
      <c r="L47" s="7">
        <v>2</v>
      </c>
      <c r="M47" s="7">
        <v>0</v>
      </c>
      <c r="N47" s="5">
        <v>0</v>
      </c>
      <c r="O47" s="8">
        <v>4</v>
      </c>
      <c r="P47" s="9">
        <v>3</v>
      </c>
      <c r="Q47" s="9">
        <v>7</v>
      </c>
      <c r="R47" s="66" t="s">
        <v>32</v>
      </c>
      <c r="S47" s="7"/>
      <c r="T47" s="67"/>
      <c r="U47" s="7" t="s">
        <v>176</v>
      </c>
    </row>
    <row r="48" spans="1:23" x14ac:dyDescent="0.25">
      <c r="A48" s="64" t="s">
        <v>179</v>
      </c>
      <c r="B48" s="298" t="s">
        <v>180</v>
      </c>
      <c r="C48" s="299"/>
      <c r="D48" s="299"/>
      <c r="E48" s="299"/>
      <c r="F48" s="299"/>
      <c r="G48" s="299"/>
      <c r="H48" s="299"/>
      <c r="I48" s="300"/>
      <c r="J48" s="7">
        <v>4</v>
      </c>
      <c r="K48" s="7">
        <v>2</v>
      </c>
      <c r="L48" s="7">
        <v>2</v>
      </c>
      <c r="M48" s="7">
        <v>0</v>
      </c>
      <c r="N48" s="5">
        <v>0</v>
      </c>
      <c r="O48" s="8">
        <v>4</v>
      </c>
      <c r="P48" s="9">
        <v>3</v>
      </c>
      <c r="Q48" s="9">
        <v>7</v>
      </c>
      <c r="R48" s="66" t="s">
        <v>32</v>
      </c>
      <c r="S48" s="7"/>
      <c r="T48" s="67"/>
      <c r="U48" s="7" t="s">
        <v>176</v>
      </c>
    </row>
    <row r="49" spans="1:26" x14ac:dyDescent="0.25">
      <c r="A49" s="64" t="s">
        <v>181</v>
      </c>
      <c r="B49" s="298" t="s">
        <v>182</v>
      </c>
      <c r="C49" s="299"/>
      <c r="D49" s="299"/>
      <c r="E49" s="299"/>
      <c r="F49" s="299"/>
      <c r="G49" s="299"/>
      <c r="H49" s="299"/>
      <c r="I49" s="300"/>
      <c r="J49" s="7">
        <v>4</v>
      </c>
      <c r="K49" s="7">
        <v>2</v>
      </c>
      <c r="L49" s="7">
        <v>0</v>
      </c>
      <c r="M49" s="7">
        <v>2</v>
      </c>
      <c r="N49" s="5">
        <v>0</v>
      </c>
      <c r="O49" s="8">
        <v>4</v>
      </c>
      <c r="P49" s="9">
        <v>3</v>
      </c>
      <c r="Q49" s="9">
        <v>7</v>
      </c>
      <c r="R49" s="66" t="s">
        <v>32</v>
      </c>
      <c r="S49" s="7"/>
      <c r="T49" s="67"/>
      <c r="U49" s="7" t="s">
        <v>183</v>
      </c>
    </row>
    <row r="50" spans="1:26" x14ac:dyDescent="0.25">
      <c r="A50" s="64" t="s">
        <v>184</v>
      </c>
      <c r="B50" s="298" t="s">
        <v>185</v>
      </c>
      <c r="C50" s="299"/>
      <c r="D50" s="299"/>
      <c r="E50" s="299"/>
      <c r="F50" s="299"/>
      <c r="G50" s="299"/>
      <c r="H50" s="299"/>
      <c r="I50" s="300"/>
      <c r="J50" s="7">
        <v>6</v>
      </c>
      <c r="K50" s="7">
        <v>2</v>
      </c>
      <c r="L50" s="7">
        <v>0</v>
      </c>
      <c r="M50" s="7">
        <v>2</v>
      </c>
      <c r="N50" s="5">
        <v>0</v>
      </c>
      <c r="O50" s="8">
        <v>4</v>
      </c>
      <c r="P50" s="9">
        <v>7</v>
      </c>
      <c r="Q50" s="9">
        <v>11</v>
      </c>
      <c r="R50" s="66" t="s">
        <v>32</v>
      </c>
      <c r="S50" s="7"/>
      <c r="T50" s="67"/>
      <c r="U50" s="7" t="s">
        <v>183</v>
      </c>
    </row>
    <row r="51" spans="1:26" x14ac:dyDescent="0.25">
      <c r="A51" s="56" t="s">
        <v>99</v>
      </c>
      <c r="B51" s="256" t="s">
        <v>133</v>
      </c>
      <c r="C51" s="257"/>
      <c r="D51" s="257"/>
      <c r="E51" s="257"/>
      <c r="F51" s="257"/>
      <c r="G51" s="257"/>
      <c r="H51" s="257"/>
      <c r="I51" s="258"/>
      <c r="J51" s="41">
        <v>3</v>
      </c>
      <c r="K51" s="41">
        <v>0</v>
      </c>
      <c r="L51" s="41">
        <v>2</v>
      </c>
      <c r="M51" s="41">
        <v>0</v>
      </c>
      <c r="N51" s="41">
        <v>0</v>
      </c>
      <c r="O51" s="8">
        <f t="shared" ref="O51:O52" si="0">K51+L51+M51+N51</f>
        <v>2</v>
      </c>
      <c r="P51" s="9">
        <f t="shared" ref="P51:P52" si="1">Q51-O51</f>
        <v>3</v>
      </c>
      <c r="Q51" s="9">
        <f t="shared" ref="Q51:Q52" si="2">ROUND(PRODUCT(J51,25)/14,0)</f>
        <v>5</v>
      </c>
      <c r="R51" s="61"/>
      <c r="S51" s="62" t="s">
        <v>28</v>
      </c>
      <c r="T51" s="63"/>
      <c r="U51" s="62" t="s">
        <v>37</v>
      </c>
      <c r="V51" s="39"/>
      <c r="W51" s="39"/>
      <c r="X51" s="39"/>
      <c r="Y51" s="39"/>
      <c r="Z51" s="39"/>
    </row>
    <row r="52" spans="1:26" x14ac:dyDescent="0.25">
      <c r="A52" s="17" t="s">
        <v>83</v>
      </c>
      <c r="B52" s="259" t="s">
        <v>134</v>
      </c>
      <c r="C52" s="260"/>
      <c r="D52" s="260"/>
      <c r="E52" s="260"/>
      <c r="F52" s="260"/>
      <c r="G52" s="260"/>
      <c r="H52" s="260"/>
      <c r="I52" s="261"/>
      <c r="J52" s="8">
        <v>2</v>
      </c>
      <c r="K52" s="8">
        <v>0</v>
      </c>
      <c r="L52" s="8">
        <v>2</v>
      </c>
      <c r="M52" s="8">
        <v>0</v>
      </c>
      <c r="N52" s="8">
        <v>0</v>
      </c>
      <c r="O52" s="8">
        <f t="shared" si="0"/>
        <v>2</v>
      </c>
      <c r="P52" s="9">
        <f t="shared" si="1"/>
        <v>2</v>
      </c>
      <c r="Q52" s="9">
        <f t="shared" si="2"/>
        <v>4</v>
      </c>
      <c r="R52" s="61"/>
      <c r="S52" s="62"/>
      <c r="T52" s="63" t="s">
        <v>33</v>
      </c>
      <c r="U52" s="62" t="s">
        <v>37</v>
      </c>
      <c r="V52" s="81" t="str">
        <f>IF(J53&gt;=32,"Corect","Sunt necesare cel puțin 32 de credite")</f>
        <v>Corect</v>
      </c>
      <c r="W52" s="82"/>
      <c r="X52" s="82"/>
      <c r="Y52" s="39"/>
      <c r="Z52" s="39"/>
    </row>
    <row r="53" spans="1:26" x14ac:dyDescent="0.25">
      <c r="A53" s="10" t="s">
        <v>25</v>
      </c>
      <c r="B53" s="181"/>
      <c r="C53" s="182"/>
      <c r="D53" s="182"/>
      <c r="E53" s="182"/>
      <c r="F53" s="182"/>
      <c r="G53" s="182"/>
      <c r="H53" s="182"/>
      <c r="I53" s="183"/>
      <c r="J53" s="10">
        <f t="shared" ref="J53:Q53" si="3">SUM(J45:J52)</f>
        <v>32</v>
      </c>
      <c r="K53" s="10">
        <f t="shared" si="3"/>
        <v>12</v>
      </c>
      <c r="L53" s="10">
        <f t="shared" si="3"/>
        <v>8</v>
      </c>
      <c r="M53" s="10">
        <f t="shared" si="3"/>
        <v>8</v>
      </c>
      <c r="N53" s="10">
        <f t="shared" si="3"/>
        <v>0</v>
      </c>
      <c r="O53" s="10">
        <f t="shared" si="3"/>
        <v>28</v>
      </c>
      <c r="P53" s="10">
        <f t="shared" si="3"/>
        <v>29</v>
      </c>
      <c r="Q53" s="10">
        <f t="shared" si="3"/>
        <v>57</v>
      </c>
      <c r="R53" s="10">
        <f>COUNTIF(R45:R52,"E")</f>
        <v>6</v>
      </c>
      <c r="S53" s="10">
        <f>COUNTIF(S45:S52,"C")</f>
        <v>1</v>
      </c>
      <c r="T53" s="10">
        <f>COUNTIF(T45:T52,"VP")</f>
        <v>1</v>
      </c>
      <c r="U53" s="49">
        <f>COUNTA(U45:U52)</f>
        <v>8</v>
      </c>
      <c r="V53" s="122" t="str">
        <f>IF(R53&gt;=SUM(S53:T53),"Corect","E trebuie să fie cel puțin egal cu C+VP")</f>
        <v>Corect</v>
      </c>
      <c r="W53" s="122"/>
      <c r="X53" s="122"/>
    </row>
    <row r="54" spans="1:26" x14ac:dyDescent="0.25">
      <c r="A54" s="262" t="s">
        <v>107</v>
      </c>
      <c r="B54" s="262"/>
      <c r="C54" s="262"/>
      <c r="D54" s="262"/>
      <c r="E54" s="262"/>
      <c r="F54" s="262"/>
      <c r="G54" s="262"/>
      <c r="H54" s="262"/>
      <c r="I54" s="262"/>
      <c r="J54" s="262"/>
      <c r="K54" s="262"/>
      <c r="L54" s="262"/>
      <c r="M54" s="262"/>
      <c r="N54" s="262"/>
      <c r="O54" s="262"/>
      <c r="P54" s="262"/>
      <c r="Q54" s="262"/>
      <c r="R54" s="262"/>
      <c r="S54" s="262"/>
      <c r="T54" s="262"/>
      <c r="U54" s="262"/>
    </row>
    <row r="55" spans="1:26" x14ac:dyDescent="0.25">
      <c r="A55" s="263"/>
      <c r="B55" s="263"/>
      <c r="C55" s="263"/>
      <c r="D55" s="263"/>
      <c r="E55" s="263"/>
      <c r="F55" s="263"/>
      <c r="G55" s="263"/>
      <c r="H55" s="263"/>
      <c r="I55" s="263"/>
      <c r="J55" s="263"/>
      <c r="K55" s="263"/>
      <c r="L55" s="263"/>
      <c r="M55" s="263"/>
      <c r="N55" s="263"/>
      <c r="O55" s="263"/>
      <c r="P55" s="263"/>
      <c r="Q55" s="263"/>
      <c r="R55" s="263"/>
      <c r="S55" s="263"/>
      <c r="T55" s="263"/>
      <c r="U55" s="263"/>
    </row>
    <row r="57" spans="1:26" x14ac:dyDescent="0.25">
      <c r="A57" s="144" t="s">
        <v>41</v>
      </c>
      <c r="B57" s="145"/>
      <c r="C57" s="145"/>
      <c r="D57" s="145"/>
      <c r="E57" s="145"/>
      <c r="F57" s="145"/>
      <c r="G57" s="145"/>
      <c r="H57" s="145"/>
      <c r="I57" s="145"/>
      <c r="J57" s="145"/>
      <c r="K57" s="145"/>
      <c r="L57" s="145"/>
      <c r="M57" s="145"/>
      <c r="N57" s="145"/>
      <c r="O57" s="145"/>
      <c r="P57" s="145"/>
      <c r="Q57" s="145"/>
      <c r="R57" s="145"/>
      <c r="S57" s="145"/>
      <c r="T57" s="145"/>
      <c r="U57" s="146"/>
    </row>
    <row r="58" spans="1:26" x14ac:dyDescent="0.25">
      <c r="A58" s="153"/>
      <c r="B58" s="154"/>
      <c r="C58" s="154"/>
      <c r="D58" s="154"/>
      <c r="E58" s="154"/>
      <c r="F58" s="154"/>
      <c r="G58" s="154"/>
      <c r="H58" s="154"/>
      <c r="I58" s="154"/>
      <c r="J58" s="154"/>
      <c r="K58" s="154"/>
      <c r="L58" s="154"/>
      <c r="M58" s="154"/>
      <c r="N58" s="154"/>
      <c r="O58" s="154"/>
      <c r="P58" s="154"/>
      <c r="Q58" s="154"/>
      <c r="R58" s="154"/>
      <c r="S58" s="154"/>
      <c r="T58" s="154"/>
      <c r="U58" s="155"/>
    </row>
    <row r="59" spans="1:26" ht="12.75" customHeight="1" x14ac:dyDescent="0.25">
      <c r="A59" s="150" t="s">
        <v>27</v>
      </c>
      <c r="B59" s="144" t="s">
        <v>26</v>
      </c>
      <c r="C59" s="145"/>
      <c r="D59" s="145"/>
      <c r="E59" s="145"/>
      <c r="F59" s="145"/>
      <c r="G59" s="145"/>
      <c r="H59" s="145"/>
      <c r="I59" s="146"/>
      <c r="J59" s="156" t="s">
        <v>38</v>
      </c>
      <c r="K59" s="165" t="s">
        <v>24</v>
      </c>
      <c r="L59" s="165"/>
      <c r="M59" s="165"/>
      <c r="N59" s="165"/>
      <c r="O59" s="165" t="s">
        <v>39</v>
      </c>
      <c r="P59" s="165"/>
      <c r="Q59" s="165"/>
      <c r="R59" s="165" t="s">
        <v>23</v>
      </c>
      <c r="S59" s="165"/>
      <c r="T59" s="165"/>
      <c r="U59" s="165" t="s">
        <v>22</v>
      </c>
    </row>
    <row r="60" spans="1:26" x14ac:dyDescent="0.25">
      <c r="A60" s="151"/>
      <c r="B60" s="153"/>
      <c r="C60" s="154"/>
      <c r="D60" s="154"/>
      <c r="E60" s="154"/>
      <c r="F60" s="154"/>
      <c r="G60" s="154"/>
      <c r="H60" s="154"/>
      <c r="I60" s="155"/>
      <c r="J60" s="157"/>
      <c r="K60" s="165"/>
      <c r="L60" s="165"/>
      <c r="M60" s="165"/>
      <c r="N60" s="165"/>
      <c r="O60" s="165"/>
      <c r="P60" s="165"/>
      <c r="Q60" s="165"/>
      <c r="R60" s="165"/>
      <c r="S60" s="165"/>
      <c r="T60" s="165"/>
      <c r="U60" s="165"/>
    </row>
    <row r="61" spans="1:26" x14ac:dyDescent="0.25">
      <c r="A61" s="152"/>
      <c r="B61" s="147"/>
      <c r="C61" s="148"/>
      <c r="D61" s="148"/>
      <c r="E61" s="148"/>
      <c r="F61" s="148"/>
      <c r="G61" s="148"/>
      <c r="H61" s="148"/>
      <c r="I61" s="149"/>
      <c r="J61" s="158"/>
      <c r="K61" s="25" t="s">
        <v>28</v>
      </c>
      <c r="L61" s="25" t="s">
        <v>29</v>
      </c>
      <c r="M61" s="25" t="s">
        <v>30</v>
      </c>
      <c r="N61" s="25" t="s">
        <v>105</v>
      </c>
      <c r="O61" s="25" t="s">
        <v>34</v>
      </c>
      <c r="P61" s="25" t="s">
        <v>5</v>
      </c>
      <c r="Q61" s="25" t="s">
        <v>31</v>
      </c>
      <c r="R61" s="25" t="s">
        <v>32</v>
      </c>
      <c r="S61" s="25" t="s">
        <v>28</v>
      </c>
      <c r="T61" s="25" t="s">
        <v>33</v>
      </c>
      <c r="U61" s="165"/>
    </row>
    <row r="62" spans="1:26" x14ac:dyDescent="0.25">
      <c r="A62" s="64" t="s">
        <v>186</v>
      </c>
      <c r="B62" s="298" t="s">
        <v>187</v>
      </c>
      <c r="C62" s="299"/>
      <c r="D62" s="299"/>
      <c r="E62" s="299"/>
      <c r="F62" s="299"/>
      <c r="G62" s="299"/>
      <c r="H62" s="299"/>
      <c r="I62" s="300"/>
      <c r="J62" s="7">
        <v>5</v>
      </c>
      <c r="K62" s="7">
        <v>2</v>
      </c>
      <c r="L62" s="7">
        <v>1</v>
      </c>
      <c r="M62" s="7">
        <v>0</v>
      </c>
      <c r="N62" s="5">
        <v>0</v>
      </c>
      <c r="O62" s="8">
        <v>3</v>
      </c>
      <c r="P62" s="9">
        <v>6</v>
      </c>
      <c r="Q62" s="9">
        <v>9</v>
      </c>
      <c r="R62" s="66" t="s">
        <v>32</v>
      </c>
      <c r="S62" s="7"/>
      <c r="T62" s="67"/>
      <c r="U62" s="7" t="s">
        <v>173</v>
      </c>
    </row>
    <row r="63" spans="1:26" x14ac:dyDescent="0.25">
      <c r="A63" s="64" t="s">
        <v>188</v>
      </c>
      <c r="B63" s="298" t="s">
        <v>189</v>
      </c>
      <c r="C63" s="299"/>
      <c r="D63" s="299"/>
      <c r="E63" s="299"/>
      <c r="F63" s="299"/>
      <c r="G63" s="299"/>
      <c r="H63" s="299"/>
      <c r="I63" s="300"/>
      <c r="J63" s="7">
        <v>4</v>
      </c>
      <c r="K63" s="7">
        <v>2</v>
      </c>
      <c r="L63" s="7">
        <v>2</v>
      </c>
      <c r="M63" s="7">
        <v>0</v>
      </c>
      <c r="N63" s="5">
        <v>0</v>
      </c>
      <c r="O63" s="8">
        <v>4</v>
      </c>
      <c r="P63" s="9">
        <v>3</v>
      </c>
      <c r="Q63" s="9">
        <v>7</v>
      </c>
      <c r="R63" s="66" t="s">
        <v>32</v>
      </c>
      <c r="S63" s="7"/>
      <c r="T63" s="67"/>
      <c r="U63" s="7" t="s">
        <v>176</v>
      </c>
    </row>
    <row r="64" spans="1:26" x14ac:dyDescent="0.25">
      <c r="A64" s="64" t="s">
        <v>190</v>
      </c>
      <c r="B64" s="298" t="s">
        <v>191</v>
      </c>
      <c r="C64" s="299"/>
      <c r="D64" s="299"/>
      <c r="E64" s="299"/>
      <c r="F64" s="299"/>
      <c r="G64" s="299"/>
      <c r="H64" s="299"/>
      <c r="I64" s="300"/>
      <c r="J64" s="7">
        <v>4</v>
      </c>
      <c r="K64" s="7">
        <v>2</v>
      </c>
      <c r="L64" s="7">
        <v>0</v>
      </c>
      <c r="M64" s="7">
        <v>2</v>
      </c>
      <c r="N64" s="5">
        <v>0</v>
      </c>
      <c r="O64" s="8">
        <v>4</v>
      </c>
      <c r="P64" s="9">
        <v>3</v>
      </c>
      <c r="Q64" s="9">
        <v>7</v>
      </c>
      <c r="R64" s="66" t="s">
        <v>32</v>
      </c>
      <c r="S64" s="7"/>
      <c r="T64" s="67"/>
      <c r="U64" s="7" t="s">
        <v>183</v>
      </c>
    </row>
    <row r="65" spans="1:26" x14ac:dyDescent="0.25">
      <c r="A65" s="64" t="s">
        <v>192</v>
      </c>
      <c r="B65" s="298" t="s">
        <v>193</v>
      </c>
      <c r="C65" s="299"/>
      <c r="D65" s="299"/>
      <c r="E65" s="299"/>
      <c r="F65" s="299"/>
      <c r="G65" s="299"/>
      <c r="H65" s="299"/>
      <c r="I65" s="300"/>
      <c r="J65" s="7">
        <v>4</v>
      </c>
      <c r="K65" s="7">
        <v>2</v>
      </c>
      <c r="L65" s="7">
        <v>2</v>
      </c>
      <c r="M65" s="7">
        <v>0</v>
      </c>
      <c r="N65" s="5">
        <v>0</v>
      </c>
      <c r="O65" s="8">
        <v>4</v>
      </c>
      <c r="P65" s="9">
        <v>3</v>
      </c>
      <c r="Q65" s="9">
        <v>7</v>
      </c>
      <c r="R65" s="66" t="s">
        <v>32</v>
      </c>
      <c r="S65" s="7"/>
      <c r="T65" s="67"/>
      <c r="U65" s="7" t="s">
        <v>183</v>
      </c>
    </row>
    <row r="66" spans="1:26" x14ac:dyDescent="0.25">
      <c r="A66" s="64" t="s">
        <v>194</v>
      </c>
      <c r="B66" s="298" t="s">
        <v>195</v>
      </c>
      <c r="C66" s="299"/>
      <c r="D66" s="299"/>
      <c r="E66" s="299"/>
      <c r="F66" s="299"/>
      <c r="G66" s="299"/>
      <c r="H66" s="299"/>
      <c r="I66" s="300"/>
      <c r="J66" s="7">
        <v>5</v>
      </c>
      <c r="K66" s="7">
        <v>0</v>
      </c>
      <c r="L66" s="7">
        <v>0</v>
      </c>
      <c r="M66" s="7">
        <v>5</v>
      </c>
      <c r="N66" s="5">
        <v>0</v>
      </c>
      <c r="O66" s="8">
        <v>5</v>
      </c>
      <c r="P66" s="9">
        <v>4</v>
      </c>
      <c r="Q66" s="9">
        <v>9</v>
      </c>
      <c r="R66" s="66"/>
      <c r="S66" s="7"/>
      <c r="T66" s="67" t="s">
        <v>33</v>
      </c>
      <c r="U66" s="7" t="s">
        <v>176</v>
      </c>
    </row>
    <row r="67" spans="1:26" x14ac:dyDescent="0.25">
      <c r="A67" s="64" t="s">
        <v>196</v>
      </c>
      <c r="B67" s="298" t="s">
        <v>197</v>
      </c>
      <c r="C67" s="299"/>
      <c r="D67" s="299"/>
      <c r="E67" s="299"/>
      <c r="F67" s="299"/>
      <c r="G67" s="299"/>
      <c r="H67" s="299"/>
      <c r="I67" s="300"/>
      <c r="J67" s="7">
        <v>5</v>
      </c>
      <c r="K67" s="7">
        <v>2</v>
      </c>
      <c r="L67" s="7">
        <v>2</v>
      </c>
      <c r="M67" s="7">
        <v>0</v>
      </c>
      <c r="N67" s="5">
        <v>0</v>
      </c>
      <c r="O67" s="8">
        <v>4</v>
      </c>
      <c r="P67" s="9">
        <v>5</v>
      </c>
      <c r="Q67" s="9">
        <v>9</v>
      </c>
      <c r="R67" s="66"/>
      <c r="S67" s="7" t="s">
        <v>28</v>
      </c>
      <c r="T67" s="67"/>
      <c r="U67" s="7" t="s">
        <v>176</v>
      </c>
    </row>
    <row r="68" spans="1:26" x14ac:dyDescent="0.25">
      <c r="A68" s="56" t="s">
        <v>106</v>
      </c>
      <c r="B68" s="356" t="s">
        <v>135</v>
      </c>
      <c r="C68" s="357"/>
      <c r="D68" s="357"/>
      <c r="E68" s="357"/>
      <c r="F68" s="357"/>
      <c r="G68" s="357"/>
      <c r="H68" s="357"/>
      <c r="I68" s="358"/>
      <c r="J68" s="41">
        <v>3</v>
      </c>
      <c r="K68" s="41">
        <v>0</v>
      </c>
      <c r="L68" s="41">
        <v>2</v>
      </c>
      <c r="M68" s="41">
        <v>0</v>
      </c>
      <c r="N68" s="41">
        <v>0</v>
      </c>
      <c r="O68" s="8">
        <f t="shared" ref="O68:O69" si="4">K68+L68+M68+N68</f>
        <v>2</v>
      </c>
      <c r="P68" s="9">
        <f t="shared" ref="P68:P69" si="5">Q68-O68</f>
        <v>3</v>
      </c>
      <c r="Q68" s="9">
        <f t="shared" ref="Q68:Q69" si="6">ROUND(PRODUCT(J68,25)/14,0)</f>
        <v>5</v>
      </c>
      <c r="R68" s="61"/>
      <c r="S68" s="62" t="s">
        <v>28</v>
      </c>
      <c r="T68" s="63"/>
      <c r="U68" s="62" t="s">
        <v>37</v>
      </c>
      <c r="V68" s="39"/>
      <c r="W68" s="39"/>
      <c r="X68" s="39"/>
      <c r="Y68" s="39"/>
      <c r="Z68" s="39"/>
    </row>
    <row r="69" spans="1:26" x14ac:dyDescent="0.25">
      <c r="A69" s="17" t="s">
        <v>84</v>
      </c>
      <c r="B69" s="259" t="s">
        <v>136</v>
      </c>
      <c r="C69" s="260"/>
      <c r="D69" s="260"/>
      <c r="E69" s="260"/>
      <c r="F69" s="260"/>
      <c r="G69" s="260"/>
      <c r="H69" s="260"/>
      <c r="I69" s="261"/>
      <c r="J69" s="8">
        <v>2</v>
      </c>
      <c r="K69" s="8">
        <v>0</v>
      </c>
      <c r="L69" s="8">
        <v>2</v>
      </c>
      <c r="M69" s="8">
        <v>0</v>
      </c>
      <c r="N69" s="8">
        <v>0</v>
      </c>
      <c r="O69" s="8">
        <f t="shared" si="4"/>
        <v>2</v>
      </c>
      <c r="P69" s="9">
        <f t="shared" si="5"/>
        <v>2</v>
      </c>
      <c r="Q69" s="9">
        <f t="shared" si="6"/>
        <v>4</v>
      </c>
      <c r="R69" s="61"/>
      <c r="S69" s="62"/>
      <c r="T69" s="63" t="s">
        <v>33</v>
      </c>
      <c r="U69" s="62" t="s">
        <v>37</v>
      </c>
      <c r="V69" s="81" t="str">
        <f>IF(J70&gt;=32,"Corect","Sunt necesare cel puțin 32 de credite")</f>
        <v>Corect</v>
      </c>
      <c r="W69" s="82"/>
      <c r="X69" s="82"/>
      <c r="Y69" s="39"/>
      <c r="Z69" s="39"/>
    </row>
    <row r="70" spans="1:26" x14ac:dyDescent="0.25">
      <c r="A70" s="10" t="s">
        <v>25</v>
      </c>
      <c r="B70" s="181"/>
      <c r="C70" s="182"/>
      <c r="D70" s="182"/>
      <c r="E70" s="182"/>
      <c r="F70" s="182"/>
      <c r="G70" s="182"/>
      <c r="H70" s="182"/>
      <c r="I70" s="183"/>
      <c r="J70" s="10">
        <f t="shared" ref="J70:Q70" si="7">SUM(J62:J69)</f>
        <v>32</v>
      </c>
      <c r="K70" s="10">
        <f t="shared" si="7"/>
        <v>10</v>
      </c>
      <c r="L70" s="10">
        <f t="shared" si="7"/>
        <v>11</v>
      </c>
      <c r="M70" s="10">
        <f t="shared" si="7"/>
        <v>7</v>
      </c>
      <c r="N70" s="10">
        <f t="shared" si="7"/>
        <v>0</v>
      </c>
      <c r="O70" s="10">
        <f t="shared" si="7"/>
        <v>28</v>
      </c>
      <c r="P70" s="10">
        <f t="shared" si="7"/>
        <v>29</v>
      </c>
      <c r="Q70" s="10">
        <f t="shared" si="7"/>
        <v>57</v>
      </c>
      <c r="R70" s="10">
        <f>COUNTIF(R62:R69,"E")</f>
        <v>4</v>
      </c>
      <c r="S70" s="10">
        <f>COUNTIF(S62:S69,"C")</f>
        <v>2</v>
      </c>
      <c r="T70" s="10">
        <f>COUNTIF(T62:T69,"VP")</f>
        <v>2</v>
      </c>
      <c r="U70" s="49">
        <f>COUNTA(U62:U69)</f>
        <v>8</v>
      </c>
      <c r="V70" s="255" t="str">
        <f>IF(R70&gt;=SUM(S70:T70),"Corect","E trebuie să fie cel puțin egal cu C+VP")</f>
        <v>Corect</v>
      </c>
      <c r="W70" s="122"/>
      <c r="X70" s="122"/>
    </row>
    <row r="71" spans="1:26" x14ac:dyDescent="0.25">
      <c r="A71" s="262" t="s">
        <v>108</v>
      </c>
      <c r="B71" s="262"/>
      <c r="C71" s="262"/>
      <c r="D71" s="262"/>
      <c r="E71" s="262"/>
      <c r="F71" s="262"/>
      <c r="G71" s="262"/>
      <c r="H71" s="262"/>
      <c r="I71" s="262"/>
      <c r="J71" s="262"/>
      <c r="K71" s="262"/>
      <c r="L71" s="262"/>
      <c r="M71" s="262"/>
      <c r="N71" s="262"/>
      <c r="O71" s="262"/>
      <c r="P71" s="262"/>
      <c r="Q71" s="262"/>
      <c r="R71" s="262"/>
      <c r="S71" s="262"/>
      <c r="T71" s="262"/>
      <c r="U71" s="262"/>
    </row>
    <row r="72" spans="1:26" x14ac:dyDescent="0.25">
      <c r="A72" s="263"/>
      <c r="B72" s="263"/>
      <c r="C72" s="263"/>
      <c r="D72" s="263"/>
      <c r="E72" s="263"/>
      <c r="F72" s="263"/>
      <c r="G72" s="263"/>
      <c r="H72" s="263"/>
      <c r="I72" s="263"/>
      <c r="J72" s="263"/>
      <c r="K72" s="263"/>
      <c r="L72" s="263"/>
      <c r="M72" s="263"/>
      <c r="N72" s="263"/>
      <c r="O72" s="263"/>
      <c r="P72" s="263"/>
      <c r="Q72" s="263"/>
      <c r="R72" s="263"/>
      <c r="S72" s="263"/>
      <c r="T72" s="263"/>
      <c r="U72" s="263"/>
    </row>
    <row r="73" spans="1:26" x14ac:dyDescent="0.25">
      <c r="A73" s="44"/>
      <c r="B73" s="44"/>
      <c r="C73" s="44"/>
      <c r="D73" s="44"/>
      <c r="E73" s="44"/>
      <c r="F73" s="44"/>
      <c r="G73" s="44"/>
      <c r="H73" s="44"/>
      <c r="I73" s="44"/>
      <c r="J73" s="44"/>
      <c r="K73" s="44"/>
      <c r="L73" s="44"/>
      <c r="M73" s="44"/>
      <c r="N73" s="44"/>
      <c r="O73" s="44"/>
      <c r="P73" s="44"/>
      <c r="Q73" s="44"/>
      <c r="R73" s="44"/>
      <c r="S73" s="44"/>
      <c r="T73" s="44"/>
      <c r="U73" s="44"/>
    </row>
    <row r="74" spans="1:26" x14ac:dyDescent="0.25">
      <c r="A74" s="144" t="s">
        <v>42</v>
      </c>
      <c r="B74" s="145"/>
      <c r="C74" s="145"/>
      <c r="D74" s="145"/>
      <c r="E74" s="145"/>
      <c r="F74" s="145"/>
      <c r="G74" s="145"/>
      <c r="H74" s="145"/>
      <c r="I74" s="145"/>
      <c r="J74" s="145"/>
      <c r="K74" s="145"/>
      <c r="L74" s="145"/>
      <c r="M74" s="145"/>
      <c r="N74" s="145"/>
      <c r="O74" s="145"/>
      <c r="P74" s="145"/>
      <c r="Q74" s="145"/>
      <c r="R74" s="145"/>
      <c r="S74" s="145"/>
      <c r="T74" s="145"/>
      <c r="U74" s="146"/>
    </row>
    <row r="75" spans="1:26" x14ac:dyDescent="0.25">
      <c r="A75" s="153"/>
      <c r="B75" s="154"/>
      <c r="C75" s="154"/>
      <c r="D75" s="154"/>
      <c r="E75" s="154"/>
      <c r="F75" s="154"/>
      <c r="G75" s="154"/>
      <c r="H75" s="154"/>
      <c r="I75" s="154"/>
      <c r="J75" s="154"/>
      <c r="K75" s="154"/>
      <c r="L75" s="154"/>
      <c r="M75" s="154"/>
      <c r="N75" s="154"/>
      <c r="O75" s="154"/>
      <c r="P75" s="154"/>
      <c r="Q75" s="154"/>
      <c r="R75" s="154"/>
      <c r="S75" s="154"/>
      <c r="T75" s="154"/>
      <c r="U75" s="155"/>
    </row>
    <row r="76" spans="1:26" ht="12.75" customHeight="1" x14ac:dyDescent="0.25">
      <c r="A76" s="150" t="s">
        <v>27</v>
      </c>
      <c r="B76" s="144" t="s">
        <v>26</v>
      </c>
      <c r="C76" s="145"/>
      <c r="D76" s="145"/>
      <c r="E76" s="145"/>
      <c r="F76" s="145"/>
      <c r="G76" s="145"/>
      <c r="H76" s="145"/>
      <c r="I76" s="146"/>
      <c r="J76" s="156" t="s">
        <v>38</v>
      </c>
      <c r="K76" s="165" t="s">
        <v>24</v>
      </c>
      <c r="L76" s="165"/>
      <c r="M76" s="165"/>
      <c r="N76" s="165"/>
      <c r="O76" s="165" t="s">
        <v>39</v>
      </c>
      <c r="P76" s="165"/>
      <c r="Q76" s="165"/>
      <c r="R76" s="165" t="s">
        <v>23</v>
      </c>
      <c r="S76" s="165"/>
      <c r="T76" s="165"/>
      <c r="U76" s="165" t="s">
        <v>22</v>
      </c>
    </row>
    <row r="77" spans="1:26" x14ac:dyDescent="0.25">
      <c r="A77" s="151"/>
      <c r="B77" s="153"/>
      <c r="C77" s="154"/>
      <c r="D77" s="154"/>
      <c r="E77" s="154"/>
      <c r="F77" s="154"/>
      <c r="G77" s="154"/>
      <c r="H77" s="154"/>
      <c r="I77" s="155"/>
      <c r="J77" s="157"/>
      <c r="K77" s="165"/>
      <c r="L77" s="165"/>
      <c r="M77" s="165"/>
      <c r="N77" s="165"/>
      <c r="O77" s="165"/>
      <c r="P77" s="165"/>
      <c r="Q77" s="165"/>
      <c r="R77" s="165"/>
      <c r="S77" s="165"/>
      <c r="T77" s="165"/>
      <c r="U77" s="165"/>
    </row>
    <row r="78" spans="1:26" x14ac:dyDescent="0.25">
      <c r="A78" s="152"/>
      <c r="B78" s="147"/>
      <c r="C78" s="148"/>
      <c r="D78" s="148"/>
      <c r="E78" s="148"/>
      <c r="F78" s="148"/>
      <c r="G78" s="148"/>
      <c r="H78" s="148"/>
      <c r="I78" s="149"/>
      <c r="J78" s="158"/>
      <c r="K78" s="25" t="s">
        <v>28</v>
      </c>
      <c r="L78" s="25" t="s">
        <v>29</v>
      </c>
      <c r="M78" s="25" t="s">
        <v>30</v>
      </c>
      <c r="N78" s="25" t="s">
        <v>105</v>
      </c>
      <c r="O78" s="25" t="s">
        <v>34</v>
      </c>
      <c r="P78" s="25" t="s">
        <v>5</v>
      </c>
      <c r="Q78" s="25" t="s">
        <v>31</v>
      </c>
      <c r="R78" s="25" t="s">
        <v>32</v>
      </c>
      <c r="S78" s="25" t="s">
        <v>28</v>
      </c>
      <c r="T78" s="25" t="s">
        <v>33</v>
      </c>
      <c r="U78" s="165"/>
    </row>
    <row r="79" spans="1:26" x14ac:dyDescent="0.25">
      <c r="A79" s="64" t="s">
        <v>198</v>
      </c>
      <c r="B79" s="298" t="s">
        <v>199</v>
      </c>
      <c r="C79" s="299"/>
      <c r="D79" s="299"/>
      <c r="E79" s="299"/>
      <c r="F79" s="299"/>
      <c r="G79" s="299"/>
      <c r="H79" s="299"/>
      <c r="I79" s="300"/>
      <c r="J79" s="7">
        <v>5</v>
      </c>
      <c r="K79" s="7">
        <v>2</v>
      </c>
      <c r="L79" s="7">
        <v>0</v>
      </c>
      <c r="M79" s="7">
        <v>2</v>
      </c>
      <c r="N79" s="5">
        <v>0</v>
      </c>
      <c r="O79" s="8">
        <v>4</v>
      </c>
      <c r="P79" s="9">
        <v>5</v>
      </c>
      <c r="Q79" s="9">
        <v>9</v>
      </c>
      <c r="R79" s="66" t="s">
        <v>32</v>
      </c>
      <c r="S79" s="7"/>
      <c r="T79" s="67"/>
      <c r="U79" s="7" t="s">
        <v>183</v>
      </c>
    </row>
    <row r="80" spans="1:26" x14ac:dyDescent="0.25">
      <c r="A80" s="64" t="s">
        <v>200</v>
      </c>
      <c r="B80" s="298" t="s">
        <v>201</v>
      </c>
      <c r="C80" s="299"/>
      <c r="D80" s="299"/>
      <c r="E80" s="299"/>
      <c r="F80" s="299"/>
      <c r="G80" s="299"/>
      <c r="H80" s="299"/>
      <c r="I80" s="300"/>
      <c r="J80" s="7">
        <v>5</v>
      </c>
      <c r="K80" s="7">
        <v>2</v>
      </c>
      <c r="L80" s="7">
        <v>0</v>
      </c>
      <c r="M80" s="7">
        <v>2</v>
      </c>
      <c r="N80" s="5">
        <v>0</v>
      </c>
      <c r="O80" s="8">
        <v>4</v>
      </c>
      <c r="P80" s="9">
        <v>5</v>
      </c>
      <c r="Q80" s="9">
        <v>9</v>
      </c>
      <c r="R80" s="66" t="s">
        <v>32</v>
      </c>
      <c r="S80" s="7"/>
      <c r="T80" s="67"/>
      <c r="U80" s="7" t="s">
        <v>173</v>
      </c>
    </row>
    <row r="81" spans="1:24" x14ac:dyDescent="0.25">
      <c r="A81" s="64" t="s">
        <v>202</v>
      </c>
      <c r="B81" s="298" t="s">
        <v>203</v>
      </c>
      <c r="C81" s="299"/>
      <c r="D81" s="299"/>
      <c r="E81" s="299"/>
      <c r="F81" s="299"/>
      <c r="G81" s="299"/>
      <c r="H81" s="299"/>
      <c r="I81" s="300"/>
      <c r="J81" s="7">
        <v>4</v>
      </c>
      <c r="K81" s="7">
        <v>2</v>
      </c>
      <c r="L81" s="7">
        <v>0</v>
      </c>
      <c r="M81" s="7">
        <v>2</v>
      </c>
      <c r="N81" s="5">
        <v>0</v>
      </c>
      <c r="O81" s="8">
        <v>4</v>
      </c>
      <c r="P81" s="9">
        <v>3</v>
      </c>
      <c r="Q81" s="9">
        <v>7</v>
      </c>
      <c r="R81" s="66" t="s">
        <v>32</v>
      </c>
      <c r="S81" s="7"/>
      <c r="T81" s="67"/>
      <c r="U81" s="7" t="s">
        <v>183</v>
      </c>
    </row>
    <row r="82" spans="1:24" x14ac:dyDescent="0.25">
      <c r="A82" s="64" t="s">
        <v>204</v>
      </c>
      <c r="B82" s="298" t="s">
        <v>205</v>
      </c>
      <c r="C82" s="299"/>
      <c r="D82" s="299"/>
      <c r="E82" s="299"/>
      <c r="F82" s="299"/>
      <c r="G82" s="299"/>
      <c r="H82" s="299"/>
      <c r="I82" s="300"/>
      <c r="J82" s="7">
        <v>4</v>
      </c>
      <c r="K82" s="7">
        <v>2</v>
      </c>
      <c r="L82" s="7">
        <v>2</v>
      </c>
      <c r="M82" s="7">
        <v>0</v>
      </c>
      <c r="N82" s="5">
        <v>0</v>
      </c>
      <c r="O82" s="8">
        <v>4</v>
      </c>
      <c r="P82" s="9">
        <v>3</v>
      </c>
      <c r="Q82" s="9">
        <v>7</v>
      </c>
      <c r="R82" s="66"/>
      <c r="S82" s="7"/>
      <c r="T82" s="67" t="s">
        <v>33</v>
      </c>
      <c r="U82" s="7" t="s">
        <v>173</v>
      </c>
    </row>
    <row r="83" spans="1:24" x14ac:dyDescent="0.25">
      <c r="A83" s="64" t="s">
        <v>206</v>
      </c>
      <c r="B83" s="298" t="s">
        <v>207</v>
      </c>
      <c r="C83" s="299"/>
      <c r="D83" s="299"/>
      <c r="E83" s="299"/>
      <c r="F83" s="299"/>
      <c r="G83" s="299"/>
      <c r="H83" s="299"/>
      <c r="I83" s="300"/>
      <c r="J83" s="7">
        <v>4</v>
      </c>
      <c r="K83" s="7">
        <v>2</v>
      </c>
      <c r="L83" s="7">
        <v>1</v>
      </c>
      <c r="M83" s="7">
        <v>0</v>
      </c>
      <c r="N83" s="5">
        <v>0</v>
      </c>
      <c r="O83" s="8">
        <v>3</v>
      </c>
      <c r="P83" s="9">
        <v>4</v>
      </c>
      <c r="Q83" s="9">
        <v>7</v>
      </c>
      <c r="R83" s="66" t="s">
        <v>32</v>
      </c>
      <c r="S83" s="7"/>
      <c r="T83" s="67"/>
      <c r="U83" s="7" t="s">
        <v>183</v>
      </c>
    </row>
    <row r="84" spans="1:24" x14ac:dyDescent="0.25">
      <c r="A84" s="64" t="s">
        <v>208</v>
      </c>
      <c r="B84" s="298" t="s">
        <v>209</v>
      </c>
      <c r="C84" s="299"/>
      <c r="D84" s="299"/>
      <c r="E84" s="299"/>
      <c r="F84" s="299"/>
      <c r="G84" s="299"/>
      <c r="H84" s="299"/>
      <c r="I84" s="300"/>
      <c r="J84" s="7">
        <v>4</v>
      </c>
      <c r="K84" s="7">
        <v>2</v>
      </c>
      <c r="L84" s="7">
        <v>2</v>
      </c>
      <c r="M84" s="7">
        <v>1</v>
      </c>
      <c r="N84" s="5">
        <v>0</v>
      </c>
      <c r="O84" s="8">
        <v>5</v>
      </c>
      <c r="P84" s="9">
        <v>2</v>
      </c>
      <c r="Q84" s="9">
        <v>7</v>
      </c>
      <c r="R84" s="66"/>
      <c r="S84" s="7"/>
      <c r="T84" s="67" t="s">
        <v>33</v>
      </c>
      <c r="U84" s="7" t="s">
        <v>176</v>
      </c>
    </row>
    <row r="85" spans="1:24" x14ac:dyDescent="0.25">
      <c r="A85" s="64" t="s">
        <v>210</v>
      </c>
      <c r="B85" s="295" t="s">
        <v>211</v>
      </c>
      <c r="C85" s="296"/>
      <c r="D85" s="296"/>
      <c r="E85" s="296"/>
      <c r="F85" s="296"/>
      <c r="G85" s="296"/>
      <c r="H85" s="296"/>
      <c r="I85" s="297"/>
      <c r="J85" s="7">
        <v>4</v>
      </c>
      <c r="K85" s="7">
        <v>2</v>
      </c>
      <c r="L85" s="7">
        <v>1</v>
      </c>
      <c r="M85" s="7">
        <v>0</v>
      </c>
      <c r="N85" s="5">
        <v>0</v>
      </c>
      <c r="O85" s="8">
        <v>3</v>
      </c>
      <c r="P85" s="9">
        <v>4</v>
      </c>
      <c r="Q85" s="9">
        <v>7</v>
      </c>
      <c r="R85" s="66" t="s">
        <v>32</v>
      </c>
      <c r="S85" s="7"/>
      <c r="T85" s="67"/>
      <c r="U85" s="7" t="s">
        <v>176</v>
      </c>
    </row>
    <row r="86" spans="1:24" x14ac:dyDescent="0.25">
      <c r="A86" s="10" t="s">
        <v>25</v>
      </c>
      <c r="B86" s="181"/>
      <c r="C86" s="182"/>
      <c r="D86" s="182"/>
      <c r="E86" s="182"/>
      <c r="F86" s="182"/>
      <c r="G86" s="182"/>
      <c r="H86" s="182"/>
      <c r="I86" s="183"/>
      <c r="J86" s="10">
        <f t="shared" ref="J86:Q86" si="8">SUM(J79:J85)</f>
        <v>30</v>
      </c>
      <c r="K86" s="10">
        <f t="shared" si="8"/>
        <v>14</v>
      </c>
      <c r="L86" s="10">
        <f t="shared" si="8"/>
        <v>6</v>
      </c>
      <c r="M86" s="10">
        <f t="shared" si="8"/>
        <v>7</v>
      </c>
      <c r="N86" s="10">
        <f t="shared" si="8"/>
        <v>0</v>
      </c>
      <c r="O86" s="10">
        <f t="shared" si="8"/>
        <v>27</v>
      </c>
      <c r="P86" s="10">
        <f t="shared" si="8"/>
        <v>26</v>
      </c>
      <c r="Q86" s="10">
        <f t="shared" si="8"/>
        <v>53</v>
      </c>
      <c r="R86" s="10">
        <f>COUNTIF(R79:R85,"E")</f>
        <v>5</v>
      </c>
      <c r="S86" s="10">
        <f>COUNTIF(S79:S85,"C")</f>
        <v>0</v>
      </c>
      <c r="T86" s="10">
        <f>COUNTIF(T79:T85,"VP")</f>
        <v>2</v>
      </c>
      <c r="U86" s="49">
        <f>COUNTA(U79:U85)</f>
        <v>7</v>
      </c>
      <c r="V86" s="255" t="str">
        <f>IF(R86&gt;=SUM(S86:T86),"Corect","E trebuie să fie cel puțin egal cu C+VP")</f>
        <v>Corect</v>
      </c>
      <c r="W86" s="122"/>
      <c r="X86" s="122"/>
    </row>
    <row r="87" spans="1:24" x14ac:dyDescent="0.25">
      <c r="A87" s="46"/>
      <c r="B87" s="46"/>
      <c r="C87" s="46"/>
      <c r="D87" s="46"/>
      <c r="E87" s="46"/>
      <c r="F87" s="46"/>
      <c r="G87" s="46"/>
      <c r="H87" s="46"/>
      <c r="I87" s="46"/>
      <c r="J87" s="46"/>
      <c r="K87" s="46"/>
      <c r="L87" s="46"/>
      <c r="M87" s="46"/>
      <c r="N87" s="46"/>
      <c r="O87" s="46"/>
      <c r="P87" s="46"/>
      <c r="Q87" s="46"/>
      <c r="R87" s="46"/>
      <c r="S87" s="46"/>
      <c r="T87" s="46"/>
      <c r="U87" s="52"/>
    </row>
    <row r="88" spans="1:24" x14ac:dyDescent="0.25">
      <c r="A88" s="46"/>
      <c r="B88" s="46"/>
      <c r="C88" s="46"/>
      <c r="D88" s="46"/>
      <c r="E88" s="46"/>
      <c r="F88" s="46"/>
      <c r="G88" s="46"/>
      <c r="H88" s="46"/>
      <c r="I88" s="46"/>
      <c r="J88" s="46"/>
      <c r="K88" s="46"/>
      <c r="L88" s="46"/>
      <c r="M88" s="46"/>
      <c r="N88" s="46"/>
      <c r="O88" s="46"/>
      <c r="P88" s="46"/>
      <c r="Q88" s="46"/>
      <c r="R88" s="46"/>
      <c r="S88" s="46"/>
      <c r="T88" s="46"/>
      <c r="U88" s="52"/>
    </row>
    <row r="89" spans="1:24" x14ac:dyDescent="0.25">
      <c r="A89" s="46"/>
      <c r="B89" s="46"/>
      <c r="C89" s="46"/>
      <c r="D89" s="46"/>
      <c r="E89" s="46"/>
      <c r="F89" s="46"/>
      <c r="G89" s="46"/>
      <c r="H89" s="46"/>
      <c r="I89" s="46"/>
      <c r="J89" s="46"/>
      <c r="K89" s="46"/>
      <c r="L89" s="46"/>
      <c r="M89" s="46"/>
      <c r="N89" s="46"/>
      <c r="O89" s="46"/>
      <c r="P89" s="46"/>
      <c r="Q89" s="46"/>
      <c r="R89" s="46"/>
      <c r="S89" s="46"/>
      <c r="T89" s="46"/>
      <c r="U89" s="52"/>
    </row>
    <row r="90" spans="1:24" x14ac:dyDescent="0.25">
      <c r="A90" s="46"/>
      <c r="B90" s="46"/>
      <c r="C90" s="46"/>
      <c r="D90" s="46"/>
      <c r="E90" s="46"/>
      <c r="F90" s="46"/>
      <c r="G90" s="46"/>
      <c r="H90" s="46"/>
      <c r="I90" s="46"/>
      <c r="J90" s="46"/>
      <c r="K90" s="46"/>
      <c r="L90" s="46"/>
      <c r="M90" s="46"/>
      <c r="N90" s="46"/>
      <c r="O90" s="46"/>
      <c r="P90" s="46"/>
      <c r="Q90" s="46"/>
      <c r="R90" s="46"/>
      <c r="S90" s="46"/>
      <c r="T90" s="46"/>
      <c r="U90" s="52"/>
    </row>
    <row r="91" spans="1:24" x14ac:dyDescent="0.25">
      <c r="A91" s="144" t="s">
        <v>43</v>
      </c>
      <c r="B91" s="145"/>
      <c r="C91" s="145"/>
      <c r="D91" s="145"/>
      <c r="E91" s="145"/>
      <c r="F91" s="145"/>
      <c r="G91" s="145"/>
      <c r="H91" s="145"/>
      <c r="I91" s="145"/>
      <c r="J91" s="145"/>
      <c r="K91" s="145"/>
      <c r="L91" s="145"/>
      <c r="M91" s="145"/>
      <c r="N91" s="145"/>
      <c r="O91" s="145"/>
      <c r="P91" s="145"/>
      <c r="Q91" s="145"/>
      <c r="R91" s="145"/>
      <c r="S91" s="145"/>
      <c r="T91" s="145"/>
      <c r="U91" s="146"/>
    </row>
    <row r="92" spans="1:24" x14ac:dyDescent="0.25">
      <c r="A92" s="153"/>
      <c r="B92" s="154"/>
      <c r="C92" s="154"/>
      <c r="D92" s="154"/>
      <c r="E92" s="154"/>
      <c r="F92" s="154"/>
      <c r="G92" s="154"/>
      <c r="H92" s="154"/>
      <c r="I92" s="154"/>
      <c r="J92" s="154"/>
      <c r="K92" s="154"/>
      <c r="L92" s="154"/>
      <c r="M92" s="154"/>
      <c r="N92" s="154"/>
      <c r="O92" s="154"/>
      <c r="P92" s="154"/>
      <c r="Q92" s="154"/>
      <c r="R92" s="154"/>
      <c r="S92" s="154"/>
      <c r="T92" s="154"/>
      <c r="U92" s="155"/>
    </row>
    <row r="93" spans="1:24" ht="12.75" customHeight="1" x14ac:dyDescent="0.25">
      <c r="A93" s="150" t="s">
        <v>27</v>
      </c>
      <c r="B93" s="144" t="s">
        <v>26</v>
      </c>
      <c r="C93" s="145"/>
      <c r="D93" s="145"/>
      <c r="E93" s="145"/>
      <c r="F93" s="145"/>
      <c r="G93" s="145"/>
      <c r="H93" s="145"/>
      <c r="I93" s="146"/>
      <c r="J93" s="156" t="s">
        <v>38</v>
      </c>
      <c r="K93" s="165" t="s">
        <v>24</v>
      </c>
      <c r="L93" s="165"/>
      <c r="M93" s="165"/>
      <c r="N93" s="165"/>
      <c r="O93" s="165" t="s">
        <v>39</v>
      </c>
      <c r="P93" s="165"/>
      <c r="Q93" s="165"/>
      <c r="R93" s="165" t="s">
        <v>23</v>
      </c>
      <c r="S93" s="165"/>
      <c r="T93" s="165"/>
      <c r="U93" s="165" t="s">
        <v>22</v>
      </c>
    </row>
    <row r="94" spans="1:24" x14ac:dyDescent="0.25">
      <c r="A94" s="151"/>
      <c r="B94" s="153"/>
      <c r="C94" s="154"/>
      <c r="D94" s="154"/>
      <c r="E94" s="154"/>
      <c r="F94" s="154"/>
      <c r="G94" s="154"/>
      <c r="H94" s="154"/>
      <c r="I94" s="155"/>
      <c r="J94" s="157"/>
      <c r="K94" s="165"/>
      <c r="L94" s="165"/>
      <c r="M94" s="165"/>
      <c r="N94" s="165"/>
      <c r="O94" s="165"/>
      <c r="P94" s="165"/>
      <c r="Q94" s="165"/>
      <c r="R94" s="165"/>
      <c r="S94" s="165"/>
      <c r="T94" s="165"/>
      <c r="U94" s="165"/>
    </row>
    <row r="95" spans="1:24" x14ac:dyDescent="0.25">
      <c r="A95" s="152"/>
      <c r="B95" s="147"/>
      <c r="C95" s="148"/>
      <c r="D95" s="148"/>
      <c r="E95" s="148"/>
      <c r="F95" s="148"/>
      <c r="G95" s="148"/>
      <c r="H95" s="148"/>
      <c r="I95" s="149"/>
      <c r="J95" s="158"/>
      <c r="K95" s="25" t="s">
        <v>28</v>
      </c>
      <c r="L95" s="25" t="s">
        <v>29</v>
      </c>
      <c r="M95" s="25" t="s">
        <v>30</v>
      </c>
      <c r="N95" s="25" t="s">
        <v>105</v>
      </c>
      <c r="O95" s="25" t="s">
        <v>34</v>
      </c>
      <c r="P95" s="25" t="s">
        <v>5</v>
      </c>
      <c r="Q95" s="25" t="s">
        <v>31</v>
      </c>
      <c r="R95" s="25" t="s">
        <v>32</v>
      </c>
      <c r="S95" s="25" t="s">
        <v>28</v>
      </c>
      <c r="T95" s="25" t="s">
        <v>33</v>
      </c>
      <c r="U95" s="165"/>
    </row>
    <row r="96" spans="1:24" ht="14.4" x14ac:dyDescent="0.3">
      <c r="A96" s="64" t="s">
        <v>212</v>
      </c>
      <c r="B96" s="298" t="s">
        <v>213</v>
      </c>
      <c r="C96" s="299"/>
      <c r="D96" s="299"/>
      <c r="E96" s="299"/>
      <c r="F96" s="299"/>
      <c r="G96" s="299"/>
      <c r="H96" s="299"/>
      <c r="I96" s="300"/>
      <c r="J96" s="7">
        <v>4</v>
      </c>
      <c r="K96" s="7">
        <v>2</v>
      </c>
      <c r="L96" s="7">
        <v>0</v>
      </c>
      <c r="M96" s="7">
        <v>2</v>
      </c>
      <c r="N96" s="5">
        <v>0</v>
      </c>
      <c r="O96" s="8">
        <v>4</v>
      </c>
      <c r="P96" s="9">
        <v>3</v>
      </c>
      <c r="Q96" s="9">
        <v>7</v>
      </c>
      <c r="R96" s="66" t="s">
        <v>32</v>
      </c>
      <c r="S96" s="7"/>
      <c r="T96" s="67"/>
      <c r="U96" s="7" t="s">
        <v>183</v>
      </c>
      <c r="V96"/>
    </row>
    <row r="97" spans="1:24" ht="14.4" x14ac:dyDescent="0.3">
      <c r="A97" s="64" t="s">
        <v>214</v>
      </c>
      <c r="B97" s="298" t="s">
        <v>215</v>
      </c>
      <c r="C97" s="299"/>
      <c r="D97" s="299"/>
      <c r="E97" s="299"/>
      <c r="F97" s="299"/>
      <c r="G97" s="299"/>
      <c r="H97" s="299"/>
      <c r="I97" s="300"/>
      <c r="J97" s="7">
        <v>4</v>
      </c>
      <c r="K97" s="7">
        <v>2</v>
      </c>
      <c r="L97" s="7">
        <v>0</v>
      </c>
      <c r="M97" s="7">
        <v>2</v>
      </c>
      <c r="N97" s="5">
        <v>0</v>
      </c>
      <c r="O97" s="8">
        <v>4</v>
      </c>
      <c r="P97" s="9">
        <v>3</v>
      </c>
      <c r="Q97" s="9">
        <v>7</v>
      </c>
      <c r="R97" s="66" t="s">
        <v>32</v>
      </c>
      <c r="S97" s="7"/>
      <c r="T97" s="67"/>
      <c r="U97" s="7" t="s">
        <v>183</v>
      </c>
      <c r="V97"/>
    </row>
    <row r="98" spans="1:24" ht="14.4" x14ac:dyDescent="0.3">
      <c r="A98" s="64" t="s">
        <v>216</v>
      </c>
      <c r="B98" s="298" t="s">
        <v>217</v>
      </c>
      <c r="C98" s="299"/>
      <c r="D98" s="299"/>
      <c r="E98" s="299"/>
      <c r="F98" s="299"/>
      <c r="G98" s="299"/>
      <c r="H98" s="299"/>
      <c r="I98" s="300"/>
      <c r="J98" s="7">
        <v>6</v>
      </c>
      <c r="K98" s="7">
        <v>2</v>
      </c>
      <c r="L98" s="7">
        <v>0</v>
      </c>
      <c r="M98" s="7">
        <v>2</v>
      </c>
      <c r="N98" s="5">
        <v>0</v>
      </c>
      <c r="O98" s="8">
        <v>4</v>
      </c>
      <c r="P98" s="9">
        <v>7</v>
      </c>
      <c r="Q98" s="9">
        <v>11</v>
      </c>
      <c r="R98" s="66" t="s">
        <v>32</v>
      </c>
      <c r="S98" s="7"/>
      <c r="T98" s="67"/>
      <c r="U98" s="7" t="s">
        <v>183</v>
      </c>
      <c r="V98"/>
    </row>
    <row r="99" spans="1:24" ht="14.4" x14ac:dyDescent="0.3">
      <c r="A99" s="64" t="s">
        <v>218</v>
      </c>
      <c r="B99" s="298" t="s">
        <v>219</v>
      </c>
      <c r="C99" s="299"/>
      <c r="D99" s="299"/>
      <c r="E99" s="299"/>
      <c r="F99" s="299"/>
      <c r="G99" s="299"/>
      <c r="H99" s="299"/>
      <c r="I99" s="300"/>
      <c r="J99" s="7">
        <v>4</v>
      </c>
      <c r="K99" s="7">
        <v>2</v>
      </c>
      <c r="L99" s="7">
        <v>0</v>
      </c>
      <c r="M99" s="7">
        <v>2</v>
      </c>
      <c r="N99" s="5">
        <v>0</v>
      </c>
      <c r="O99" s="8">
        <v>4</v>
      </c>
      <c r="P99" s="9">
        <v>3</v>
      </c>
      <c r="Q99" s="9">
        <v>7</v>
      </c>
      <c r="R99" s="66"/>
      <c r="S99" s="7" t="s">
        <v>28</v>
      </c>
      <c r="T99" s="67"/>
      <c r="U99" s="7" t="s">
        <v>183</v>
      </c>
      <c r="V99"/>
    </row>
    <row r="100" spans="1:24" ht="14.4" x14ac:dyDescent="0.3">
      <c r="A100" s="64" t="s">
        <v>220</v>
      </c>
      <c r="B100" s="298" t="s">
        <v>221</v>
      </c>
      <c r="C100" s="299"/>
      <c r="D100" s="299"/>
      <c r="E100" s="299"/>
      <c r="F100" s="299"/>
      <c r="G100" s="299"/>
      <c r="H100" s="299"/>
      <c r="I100" s="300"/>
      <c r="J100" s="7">
        <v>5</v>
      </c>
      <c r="K100" s="7">
        <v>2</v>
      </c>
      <c r="L100" s="7">
        <v>0</v>
      </c>
      <c r="M100" s="7">
        <v>2</v>
      </c>
      <c r="N100" s="5">
        <v>0</v>
      </c>
      <c r="O100" s="8">
        <v>4</v>
      </c>
      <c r="P100" s="9">
        <v>5</v>
      </c>
      <c r="Q100" s="9">
        <v>9</v>
      </c>
      <c r="R100" s="66" t="s">
        <v>32</v>
      </c>
      <c r="S100" s="7"/>
      <c r="T100" s="67"/>
      <c r="U100" s="7" t="s">
        <v>173</v>
      </c>
      <c r="V100"/>
    </row>
    <row r="101" spans="1:24" ht="14.4" x14ac:dyDescent="0.3">
      <c r="A101" s="64" t="s">
        <v>222</v>
      </c>
      <c r="B101" s="298" t="s">
        <v>223</v>
      </c>
      <c r="C101" s="299"/>
      <c r="D101" s="299"/>
      <c r="E101" s="299"/>
      <c r="F101" s="299"/>
      <c r="G101" s="299"/>
      <c r="H101" s="299"/>
      <c r="I101" s="300"/>
      <c r="J101" s="7">
        <v>3</v>
      </c>
      <c r="K101" s="7">
        <v>2</v>
      </c>
      <c r="L101" s="7">
        <v>2</v>
      </c>
      <c r="M101" s="7">
        <v>0</v>
      </c>
      <c r="N101" s="5">
        <v>0</v>
      </c>
      <c r="O101" s="8">
        <v>4</v>
      </c>
      <c r="P101" s="9">
        <v>1</v>
      </c>
      <c r="Q101" s="9">
        <v>5</v>
      </c>
      <c r="R101" s="66"/>
      <c r="S101" s="7" t="s">
        <v>28</v>
      </c>
      <c r="T101" s="67"/>
      <c r="U101" s="7" t="s">
        <v>173</v>
      </c>
      <c r="V101"/>
    </row>
    <row r="102" spans="1:24" ht="14.4" x14ac:dyDescent="0.3">
      <c r="A102" s="64" t="s">
        <v>224</v>
      </c>
      <c r="B102" s="298" t="s">
        <v>225</v>
      </c>
      <c r="C102" s="299"/>
      <c r="D102" s="299"/>
      <c r="E102" s="299"/>
      <c r="F102" s="299"/>
      <c r="G102" s="299"/>
      <c r="H102" s="299"/>
      <c r="I102" s="300"/>
      <c r="J102" s="7">
        <v>4</v>
      </c>
      <c r="K102" s="7">
        <v>0</v>
      </c>
      <c r="L102" s="7">
        <v>0</v>
      </c>
      <c r="M102" s="7">
        <v>0</v>
      </c>
      <c r="N102" s="5">
        <v>0</v>
      </c>
      <c r="O102" s="8">
        <v>0</v>
      </c>
      <c r="P102" s="9">
        <v>7</v>
      </c>
      <c r="Q102" s="9">
        <v>7</v>
      </c>
      <c r="R102" s="66"/>
      <c r="S102" s="7" t="s">
        <v>28</v>
      </c>
      <c r="T102" s="67"/>
      <c r="U102" s="7" t="s">
        <v>183</v>
      </c>
      <c r="V102"/>
    </row>
    <row r="103" spans="1:24" x14ac:dyDescent="0.25">
      <c r="A103" s="10" t="s">
        <v>25</v>
      </c>
      <c r="B103" s="181"/>
      <c r="C103" s="182"/>
      <c r="D103" s="182"/>
      <c r="E103" s="182"/>
      <c r="F103" s="182"/>
      <c r="G103" s="182"/>
      <c r="H103" s="182"/>
      <c r="I103" s="183"/>
      <c r="J103" s="10">
        <f t="shared" ref="J103:Q103" si="9">SUM(J96:J102)</f>
        <v>30</v>
      </c>
      <c r="K103" s="10">
        <f t="shared" si="9"/>
        <v>12</v>
      </c>
      <c r="L103" s="10">
        <f t="shared" si="9"/>
        <v>2</v>
      </c>
      <c r="M103" s="10">
        <f t="shared" si="9"/>
        <v>10</v>
      </c>
      <c r="N103" s="10">
        <f t="shared" si="9"/>
        <v>0</v>
      </c>
      <c r="O103" s="10">
        <f t="shared" si="9"/>
        <v>24</v>
      </c>
      <c r="P103" s="10">
        <f t="shared" si="9"/>
        <v>29</v>
      </c>
      <c r="Q103" s="10">
        <f t="shared" si="9"/>
        <v>53</v>
      </c>
      <c r="R103" s="10">
        <f>COUNTIF(R96:R102,"E")</f>
        <v>4</v>
      </c>
      <c r="S103" s="10">
        <f>COUNTIF(S96:S102,"C")</f>
        <v>3</v>
      </c>
      <c r="T103" s="10">
        <f>COUNTIF(T96:T102,"VP")</f>
        <v>0</v>
      </c>
      <c r="U103" s="49">
        <f>COUNTA(U96:U102)</f>
        <v>7</v>
      </c>
      <c r="V103" s="255" t="str">
        <f>IF(R103&gt;=SUM(S103:T103),"Corect","E trebuie să fie cel puțin egal cu C+VP")</f>
        <v>Corect</v>
      </c>
      <c r="W103" s="122"/>
      <c r="X103" s="122"/>
    </row>
    <row r="105" spans="1:24" x14ac:dyDescent="0.25">
      <c r="B105" s="2"/>
      <c r="C105" s="2"/>
      <c r="D105" s="2"/>
      <c r="E105" s="2"/>
      <c r="F105" s="2"/>
      <c r="G105" s="2"/>
      <c r="M105" s="4"/>
      <c r="N105" s="4"/>
      <c r="O105" s="4"/>
      <c r="P105" s="4"/>
      <c r="Q105" s="4"/>
      <c r="R105" s="4"/>
      <c r="S105" s="4"/>
      <c r="T105" s="4"/>
    </row>
    <row r="106" spans="1:24" x14ac:dyDescent="0.25">
      <c r="B106" s="2"/>
      <c r="C106" s="2"/>
      <c r="D106" s="2"/>
      <c r="E106" s="2"/>
      <c r="F106" s="2"/>
      <c r="G106" s="2"/>
      <c r="M106" s="4"/>
      <c r="N106" s="4"/>
      <c r="O106" s="4"/>
      <c r="P106" s="4"/>
      <c r="Q106" s="4"/>
      <c r="R106" s="4"/>
      <c r="S106" s="4"/>
      <c r="T106" s="4"/>
    </row>
    <row r="109" spans="1:24" x14ac:dyDescent="0.25">
      <c r="A109" s="144" t="s">
        <v>44</v>
      </c>
      <c r="B109" s="145"/>
      <c r="C109" s="145"/>
      <c r="D109" s="145"/>
      <c r="E109" s="145"/>
      <c r="F109" s="145"/>
      <c r="G109" s="145"/>
      <c r="H109" s="145"/>
      <c r="I109" s="145"/>
      <c r="J109" s="145"/>
      <c r="K109" s="145"/>
      <c r="L109" s="145"/>
      <c r="M109" s="145"/>
      <c r="N109" s="145"/>
      <c r="O109" s="145"/>
      <c r="P109" s="145"/>
      <c r="Q109" s="145"/>
      <c r="R109" s="145"/>
      <c r="S109" s="145"/>
      <c r="T109" s="145"/>
      <c r="U109" s="146"/>
    </row>
    <row r="110" spans="1:24" x14ac:dyDescent="0.25">
      <c r="A110" s="153"/>
      <c r="B110" s="154"/>
      <c r="C110" s="154"/>
      <c r="D110" s="154"/>
      <c r="E110" s="154"/>
      <c r="F110" s="154"/>
      <c r="G110" s="154"/>
      <c r="H110" s="154"/>
      <c r="I110" s="154"/>
      <c r="J110" s="154"/>
      <c r="K110" s="154"/>
      <c r="L110" s="154"/>
      <c r="M110" s="154"/>
      <c r="N110" s="154"/>
      <c r="O110" s="154"/>
      <c r="P110" s="154"/>
      <c r="Q110" s="154"/>
      <c r="R110" s="154"/>
      <c r="S110" s="154"/>
      <c r="T110" s="154"/>
      <c r="U110" s="155"/>
    </row>
    <row r="111" spans="1:24" ht="12.75" customHeight="1" x14ac:dyDescent="0.25">
      <c r="A111" s="150" t="s">
        <v>27</v>
      </c>
      <c r="B111" s="144" t="s">
        <v>26</v>
      </c>
      <c r="C111" s="145"/>
      <c r="D111" s="145"/>
      <c r="E111" s="145"/>
      <c r="F111" s="145"/>
      <c r="G111" s="145"/>
      <c r="H111" s="145"/>
      <c r="I111" s="146"/>
      <c r="J111" s="156" t="s">
        <v>38</v>
      </c>
      <c r="K111" s="165" t="s">
        <v>24</v>
      </c>
      <c r="L111" s="165"/>
      <c r="M111" s="165"/>
      <c r="N111" s="165"/>
      <c r="O111" s="165" t="s">
        <v>39</v>
      </c>
      <c r="P111" s="165"/>
      <c r="Q111" s="165"/>
      <c r="R111" s="165" t="s">
        <v>23</v>
      </c>
      <c r="S111" s="165"/>
      <c r="T111" s="165"/>
      <c r="U111" s="165" t="s">
        <v>22</v>
      </c>
    </row>
    <row r="112" spans="1:24" x14ac:dyDescent="0.25">
      <c r="A112" s="151"/>
      <c r="B112" s="153"/>
      <c r="C112" s="154"/>
      <c r="D112" s="154"/>
      <c r="E112" s="154"/>
      <c r="F112" s="154"/>
      <c r="G112" s="154"/>
      <c r="H112" s="154"/>
      <c r="I112" s="155"/>
      <c r="J112" s="157"/>
      <c r="K112" s="165"/>
      <c r="L112" s="165"/>
      <c r="M112" s="165"/>
      <c r="N112" s="165"/>
      <c r="O112" s="165"/>
      <c r="P112" s="165"/>
      <c r="Q112" s="165"/>
      <c r="R112" s="165"/>
      <c r="S112" s="165"/>
      <c r="T112" s="165"/>
      <c r="U112" s="165"/>
    </row>
    <row r="113" spans="1:24" x14ac:dyDescent="0.25">
      <c r="A113" s="152"/>
      <c r="B113" s="147"/>
      <c r="C113" s="148"/>
      <c r="D113" s="148"/>
      <c r="E113" s="148"/>
      <c r="F113" s="148"/>
      <c r="G113" s="148"/>
      <c r="H113" s="148"/>
      <c r="I113" s="149"/>
      <c r="J113" s="158"/>
      <c r="K113" s="25" t="s">
        <v>28</v>
      </c>
      <c r="L113" s="25" t="s">
        <v>29</v>
      </c>
      <c r="M113" s="25" t="s">
        <v>30</v>
      </c>
      <c r="N113" s="25" t="s">
        <v>105</v>
      </c>
      <c r="O113" s="25" t="s">
        <v>34</v>
      </c>
      <c r="P113" s="25" t="s">
        <v>5</v>
      </c>
      <c r="Q113" s="25" t="s">
        <v>31</v>
      </c>
      <c r="R113" s="25" t="s">
        <v>32</v>
      </c>
      <c r="S113" s="25" t="s">
        <v>28</v>
      </c>
      <c r="T113" s="25" t="s">
        <v>33</v>
      </c>
      <c r="U113" s="165"/>
    </row>
    <row r="114" spans="1:24" x14ac:dyDescent="0.25">
      <c r="A114" s="65" t="s">
        <v>226</v>
      </c>
      <c r="B114" s="306" t="s">
        <v>227</v>
      </c>
      <c r="C114" s="307"/>
      <c r="D114" s="307"/>
      <c r="E114" s="307"/>
      <c r="F114" s="307"/>
      <c r="G114" s="307"/>
      <c r="H114" s="307"/>
      <c r="I114" s="308"/>
      <c r="J114" s="5">
        <v>4</v>
      </c>
      <c r="K114" s="5">
        <v>2</v>
      </c>
      <c r="L114" s="5">
        <v>1</v>
      </c>
      <c r="M114" s="5">
        <v>1</v>
      </c>
      <c r="N114" s="5">
        <v>0</v>
      </c>
      <c r="O114" s="8">
        <v>4</v>
      </c>
      <c r="P114" s="9">
        <v>3</v>
      </c>
      <c r="Q114" s="9">
        <v>7</v>
      </c>
      <c r="R114" s="12" t="s">
        <v>32</v>
      </c>
      <c r="S114" s="5"/>
      <c r="T114" s="13"/>
      <c r="U114" s="7" t="s">
        <v>183</v>
      </c>
    </row>
    <row r="115" spans="1:24" x14ac:dyDescent="0.25">
      <c r="A115" s="64" t="s">
        <v>228</v>
      </c>
      <c r="B115" s="298" t="s">
        <v>229</v>
      </c>
      <c r="C115" s="299"/>
      <c r="D115" s="299"/>
      <c r="E115" s="299"/>
      <c r="F115" s="299"/>
      <c r="G115" s="299"/>
      <c r="H115" s="299"/>
      <c r="I115" s="300"/>
      <c r="J115" s="7">
        <v>4</v>
      </c>
      <c r="K115" s="7">
        <v>2</v>
      </c>
      <c r="L115" s="7">
        <v>1</v>
      </c>
      <c r="M115" s="7">
        <v>0</v>
      </c>
      <c r="N115" s="5">
        <v>0</v>
      </c>
      <c r="O115" s="8">
        <v>3</v>
      </c>
      <c r="P115" s="9">
        <v>4</v>
      </c>
      <c r="Q115" s="9">
        <v>7</v>
      </c>
      <c r="R115" s="66" t="s">
        <v>32</v>
      </c>
      <c r="S115" s="7"/>
      <c r="T115" s="67"/>
      <c r="U115" s="7" t="s">
        <v>183</v>
      </c>
    </row>
    <row r="116" spans="1:24" x14ac:dyDescent="0.25">
      <c r="A116" s="64" t="s">
        <v>230</v>
      </c>
      <c r="B116" s="298" t="s">
        <v>231</v>
      </c>
      <c r="C116" s="299"/>
      <c r="D116" s="299"/>
      <c r="E116" s="299"/>
      <c r="F116" s="299"/>
      <c r="G116" s="299"/>
      <c r="H116" s="299"/>
      <c r="I116" s="300"/>
      <c r="J116" s="7">
        <v>4</v>
      </c>
      <c r="K116" s="7">
        <v>2</v>
      </c>
      <c r="L116" s="7">
        <v>0</v>
      </c>
      <c r="M116" s="7">
        <v>2</v>
      </c>
      <c r="N116" s="5">
        <v>0</v>
      </c>
      <c r="O116" s="8">
        <v>4</v>
      </c>
      <c r="P116" s="9">
        <v>3</v>
      </c>
      <c r="Q116" s="9">
        <v>7</v>
      </c>
      <c r="R116" s="66" t="s">
        <v>32</v>
      </c>
      <c r="S116" s="7"/>
      <c r="T116" s="67"/>
      <c r="U116" s="7" t="s">
        <v>183</v>
      </c>
    </row>
    <row r="117" spans="1:24" x14ac:dyDescent="0.25">
      <c r="A117" s="64" t="s">
        <v>232</v>
      </c>
      <c r="B117" s="295" t="s">
        <v>233</v>
      </c>
      <c r="C117" s="296"/>
      <c r="D117" s="296"/>
      <c r="E117" s="296"/>
      <c r="F117" s="296"/>
      <c r="G117" s="296"/>
      <c r="H117" s="296"/>
      <c r="I117" s="297"/>
      <c r="J117" s="7">
        <v>4</v>
      </c>
      <c r="K117" s="7">
        <v>2</v>
      </c>
      <c r="L117" s="7">
        <v>0</v>
      </c>
      <c r="M117" s="7">
        <v>2</v>
      </c>
      <c r="N117" s="5">
        <v>0</v>
      </c>
      <c r="O117" s="8">
        <v>4</v>
      </c>
      <c r="P117" s="9">
        <v>3</v>
      </c>
      <c r="Q117" s="9">
        <v>7</v>
      </c>
      <c r="R117" s="66"/>
      <c r="S117" s="7" t="s">
        <v>28</v>
      </c>
      <c r="T117" s="67"/>
      <c r="U117" s="7" t="s">
        <v>173</v>
      </c>
    </row>
    <row r="118" spans="1:24" x14ac:dyDescent="0.25">
      <c r="A118" s="64" t="s">
        <v>234</v>
      </c>
      <c r="B118" s="295" t="s">
        <v>235</v>
      </c>
      <c r="C118" s="296"/>
      <c r="D118" s="296"/>
      <c r="E118" s="296"/>
      <c r="F118" s="296"/>
      <c r="G118" s="296"/>
      <c r="H118" s="296"/>
      <c r="I118" s="297"/>
      <c r="J118" s="7">
        <v>4</v>
      </c>
      <c r="K118" s="7">
        <v>2</v>
      </c>
      <c r="L118" s="7">
        <v>2</v>
      </c>
      <c r="M118" s="7">
        <v>0</v>
      </c>
      <c r="N118" s="5">
        <v>0</v>
      </c>
      <c r="O118" s="8">
        <v>4</v>
      </c>
      <c r="P118" s="9">
        <v>3</v>
      </c>
      <c r="Q118" s="9">
        <v>7</v>
      </c>
      <c r="R118" s="66" t="s">
        <v>32</v>
      </c>
      <c r="S118" s="7"/>
      <c r="T118" s="67"/>
      <c r="U118" s="7" t="s">
        <v>183</v>
      </c>
    </row>
    <row r="119" spans="1:24" x14ac:dyDescent="0.25">
      <c r="A119" s="64" t="s">
        <v>236</v>
      </c>
      <c r="B119" s="295" t="s">
        <v>237</v>
      </c>
      <c r="C119" s="296"/>
      <c r="D119" s="296"/>
      <c r="E119" s="296"/>
      <c r="F119" s="296"/>
      <c r="G119" s="296"/>
      <c r="H119" s="296"/>
      <c r="I119" s="297"/>
      <c r="J119" s="7">
        <v>5</v>
      </c>
      <c r="K119" s="7">
        <v>2</v>
      </c>
      <c r="L119" s="7">
        <v>0</v>
      </c>
      <c r="M119" s="7">
        <v>2</v>
      </c>
      <c r="N119" s="5">
        <v>0</v>
      </c>
      <c r="O119" s="8">
        <v>4</v>
      </c>
      <c r="P119" s="9">
        <v>5</v>
      </c>
      <c r="Q119" s="9">
        <v>9</v>
      </c>
      <c r="R119" s="66"/>
      <c r="S119" s="7" t="s">
        <v>28</v>
      </c>
      <c r="T119" s="67"/>
      <c r="U119" s="7" t="s">
        <v>173</v>
      </c>
    </row>
    <row r="120" spans="1:24" x14ac:dyDescent="0.25">
      <c r="A120" s="64" t="s">
        <v>238</v>
      </c>
      <c r="B120" s="298" t="s">
        <v>239</v>
      </c>
      <c r="C120" s="299"/>
      <c r="D120" s="299"/>
      <c r="E120" s="299"/>
      <c r="F120" s="299"/>
      <c r="G120" s="299"/>
      <c r="H120" s="299"/>
      <c r="I120" s="300"/>
      <c r="J120" s="7">
        <v>5</v>
      </c>
      <c r="K120" s="7">
        <v>2</v>
      </c>
      <c r="L120" s="7">
        <v>2</v>
      </c>
      <c r="M120" s="7">
        <v>1</v>
      </c>
      <c r="N120" s="5">
        <v>0</v>
      </c>
      <c r="O120" s="8">
        <v>5</v>
      </c>
      <c r="P120" s="9">
        <v>4</v>
      </c>
      <c r="Q120" s="9">
        <v>9</v>
      </c>
      <c r="R120" s="66"/>
      <c r="S120" s="7" t="s">
        <v>28</v>
      </c>
      <c r="T120" s="67"/>
      <c r="U120" s="7" t="s">
        <v>176</v>
      </c>
    </row>
    <row r="121" spans="1:24" x14ac:dyDescent="0.25">
      <c r="A121" s="10" t="s">
        <v>25</v>
      </c>
      <c r="B121" s="181"/>
      <c r="C121" s="182"/>
      <c r="D121" s="182"/>
      <c r="E121" s="182"/>
      <c r="F121" s="182"/>
      <c r="G121" s="182"/>
      <c r="H121" s="182"/>
      <c r="I121" s="183"/>
      <c r="J121" s="10">
        <f t="shared" ref="J121:Q121" si="10">SUM(J114:J120)</f>
        <v>30</v>
      </c>
      <c r="K121" s="10">
        <f t="shared" si="10"/>
        <v>14</v>
      </c>
      <c r="L121" s="10">
        <f t="shared" si="10"/>
        <v>6</v>
      </c>
      <c r="M121" s="10">
        <f t="shared" si="10"/>
        <v>8</v>
      </c>
      <c r="N121" s="10">
        <f t="shared" si="10"/>
        <v>0</v>
      </c>
      <c r="O121" s="10">
        <f t="shared" si="10"/>
        <v>28</v>
      </c>
      <c r="P121" s="10">
        <f t="shared" si="10"/>
        <v>25</v>
      </c>
      <c r="Q121" s="10">
        <f t="shared" si="10"/>
        <v>53</v>
      </c>
      <c r="R121" s="10">
        <f>COUNTIF(R114:R120,"E")</f>
        <v>4</v>
      </c>
      <c r="S121" s="10">
        <f>COUNTIF(S114:S120,"C")</f>
        <v>3</v>
      </c>
      <c r="T121" s="10">
        <f>COUNTIF(T114:T120,"VP")</f>
        <v>0</v>
      </c>
      <c r="U121" s="49">
        <f>COUNTA(U114:U120)</f>
        <v>7</v>
      </c>
      <c r="V121" s="255" t="str">
        <f>IF(R121&gt;=SUM(S121:T121),"Corect","E trebuie să fie cel puțin egal cu C+VP")</f>
        <v>Corect</v>
      </c>
      <c r="W121" s="122"/>
      <c r="X121" s="122"/>
    </row>
    <row r="122" spans="1:24" x14ac:dyDescent="0.25">
      <c r="A122" s="46"/>
      <c r="B122" s="46"/>
      <c r="C122" s="46"/>
      <c r="D122" s="46"/>
      <c r="E122" s="46"/>
      <c r="F122" s="46"/>
      <c r="G122" s="46"/>
      <c r="H122" s="46"/>
      <c r="I122" s="46"/>
      <c r="J122" s="46"/>
      <c r="K122" s="46"/>
      <c r="L122" s="46"/>
      <c r="M122" s="46"/>
      <c r="N122" s="46"/>
      <c r="O122" s="46"/>
      <c r="P122" s="46"/>
      <c r="Q122" s="46"/>
      <c r="R122" s="46"/>
      <c r="S122" s="46"/>
      <c r="T122" s="46"/>
      <c r="U122" s="52"/>
    </row>
    <row r="123" spans="1:24" x14ac:dyDescent="0.25">
      <c r="A123" s="46"/>
      <c r="B123" s="46"/>
      <c r="C123" s="46"/>
      <c r="D123" s="46"/>
      <c r="E123" s="46"/>
      <c r="F123" s="46"/>
      <c r="G123" s="46"/>
      <c r="H123" s="46"/>
      <c r="I123" s="46"/>
      <c r="J123" s="46"/>
      <c r="K123" s="46"/>
      <c r="L123" s="46"/>
      <c r="M123" s="46"/>
      <c r="N123" s="46"/>
      <c r="O123" s="46"/>
      <c r="P123" s="46"/>
      <c r="Q123" s="46"/>
      <c r="R123" s="46"/>
      <c r="S123" s="46"/>
      <c r="T123" s="46"/>
      <c r="U123" s="52"/>
    </row>
    <row r="124" spans="1:24" x14ac:dyDescent="0.25">
      <c r="A124" s="46"/>
      <c r="B124" s="46"/>
      <c r="C124" s="46"/>
      <c r="D124" s="46"/>
      <c r="E124" s="46"/>
      <c r="F124" s="46"/>
      <c r="G124" s="46"/>
      <c r="H124" s="46"/>
      <c r="I124" s="46"/>
      <c r="J124" s="46"/>
      <c r="K124" s="46"/>
      <c r="L124" s="46"/>
      <c r="M124" s="46"/>
      <c r="N124" s="46"/>
      <c r="O124" s="46"/>
      <c r="P124" s="46"/>
      <c r="Q124" s="46"/>
      <c r="R124" s="46"/>
      <c r="S124" s="46"/>
      <c r="T124" s="46"/>
      <c r="U124" s="52"/>
    </row>
    <row r="125" spans="1:24" x14ac:dyDescent="0.25">
      <c r="A125" s="46"/>
      <c r="B125" s="46"/>
      <c r="C125" s="46"/>
      <c r="D125" s="46"/>
      <c r="E125" s="46"/>
      <c r="F125" s="46"/>
      <c r="G125" s="46"/>
      <c r="H125" s="46"/>
      <c r="I125" s="46"/>
      <c r="J125" s="46"/>
      <c r="K125" s="46"/>
      <c r="L125" s="46"/>
      <c r="M125" s="46"/>
      <c r="N125" s="46"/>
      <c r="O125" s="46"/>
      <c r="P125" s="46"/>
      <c r="Q125" s="46"/>
      <c r="R125" s="46"/>
      <c r="S125" s="46"/>
      <c r="T125" s="46"/>
      <c r="U125" s="52"/>
    </row>
    <row r="127" spans="1:24" x14ac:dyDescent="0.25">
      <c r="A127" s="144" t="s">
        <v>45</v>
      </c>
      <c r="B127" s="145"/>
      <c r="C127" s="145"/>
      <c r="D127" s="145"/>
      <c r="E127" s="145"/>
      <c r="F127" s="145"/>
      <c r="G127" s="145"/>
      <c r="H127" s="145"/>
      <c r="I127" s="145"/>
      <c r="J127" s="145"/>
      <c r="K127" s="145"/>
      <c r="L127" s="145"/>
      <c r="M127" s="145"/>
      <c r="N127" s="145"/>
      <c r="O127" s="145"/>
      <c r="P127" s="145"/>
      <c r="Q127" s="145"/>
      <c r="R127" s="145"/>
      <c r="S127" s="145"/>
      <c r="T127" s="145"/>
      <c r="U127" s="146"/>
    </row>
    <row r="128" spans="1:24" x14ac:dyDescent="0.25">
      <c r="A128" s="153"/>
      <c r="B128" s="154"/>
      <c r="C128" s="154"/>
      <c r="D128" s="154"/>
      <c r="E128" s="154"/>
      <c r="F128" s="154"/>
      <c r="G128" s="154"/>
      <c r="H128" s="154"/>
      <c r="I128" s="154"/>
      <c r="J128" s="154"/>
      <c r="K128" s="154"/>
      <c r="L128" s="154"/>
      <c r="M128" s="154"/>
      <c r="N128" s="154"/>
      <c r="O128" s="154"/>
      <c r="P128" s="154"/>
      <c r="Q128" s="154"/>
      <c r="R128" s="154"/>
      <c r="S128" s="154"/>
      <c r="T128" s="154"/>
      <c r="U128" s="155"/>
    </row>
    <row r="129" spans="1:24" x14ac:dyDescent="0.25">
      <c r="A129" s="150" t="s">
        <v>27</v>
      </c>
      <c r="B129" s="144" t="s">
        <v>26</v>
      </c>
      <c r="C129" s="145"/>
      <c r="D129" s="145"/>
      <c r="E129" s="145"/>
      <c r="F129" s="145"/>
      <c r="G129" s="145"/>
      <c r="H129" s="145"/>
      <c r="I129" s="146"/>
      <c r="J129" s="156" t="s">
        <v>38</v>
      </c>
      <c r="K129" s="165" t="s">
        <v>24</v>
      </c>
      <c r="L129" s="165"/>
      <c r="M129" s="165"/>
      <c r="N129" s="165"/>
      <c r="O129" s="165" t="s">
        <v>39</v>
      </c>
      <c r="P129" s="165"/>
      <c r="Q129" s="165"/>
      <c r="R129" s="165" t="s">
        <v>23</v>
      </c>
      <c r="S129" s="165"/>
      <c r="T129" s="165"/>
      <c r="U129" s="165" t="s">
        <v>22</v>
      </c>
    </row>
    <row r="130" spans="1:24" x14ac:dyDescent="0.25">
      <c r="A130" s="151"/>
      <c r="B130" s="153"/>
      <c r="C130" s="154"/>
      <c r="D130" s="154"/>
      <c r="E130" s="154"/>
      <c r="F130" s="154"/>
      <c r="G130" s="154"/>
      <c r="H130" s="154"/>
      <c r="I130" s="155"/>
      <c r="J130" s="157"/>
      <c r="K130" s="165"/>
      <c r="L130" s="165"/>
      <c r="M130" s="165"/>
      <c r="N130" s="165"/>
      <c r="O130" s="165"/>
      <c r="P130" s="165"/>
      <c r="Q130" s="165"/>
      <c r="R130" s="165"/>
      <c r="S130" s="165"/>
      <c r="T130" s="165"/>
      <c r="U130" s="165"/>
    </row>
    <row r="131" spans="1:24" x14ac:dyDescent="0.25">
      <c r="A131" s="152"/>
      <c r="B131" s="147"/>
      <c r="C131" s="148"/>
      <c r="D131" s="148"/>
      <c r="E131" s="148"/>
      <c r="F131" s="148"/>
      <c r="G131" s="148"/>
      <c r="H131" s="148"/>
      <c r="I131" s="149"/>
      <c r="J131" s="158"/>
      <c r="K131" s="25" t="s">
        <v>28</v>
      </c>
      <c r="L131" s="25" t="s">
        <v>29</v>
      </c>
      <c r="M131" s="25" t="s">
        <v>30</v>
      </c>
      <c r="N131" s="25" t="s">
        <v>105</v>
      </c>
      <c r="O131" s="25" t="s">
        <v>34</v>
      </c>
      <c r="P131" s="25" t="s">
        <v>5</v>
      </c>
      <c r="Q131" s="25" t="s">
        <v>31</v>
      </c>
      <c r="R131" s="25" t="s">
        <v>32</v>
      </c>
      <c r="S131" s="25" t="s">
        <v>28</v>
      </c>
      <c r="T131" s="25" t="s">
        <v>33</v>
      </c>
      <c r="U131" s="165"/>
    </row>
    <row r="132" spans="1:24" x14ac:dyDescent="0.25">
      <c r="A132" s="65" t="s">
        <v>240</v>
      </c>
      <c r="B132" s="306" t="s">
        <v>241</v>
      </c>
      <c r="C132" s="307"/>
      <c r="D132" s="307"/>
      <c r="E132" s="307"/>
      <c r="F132" s="307"/>
      <c r="G132" s="307"/>
      <c r="H132" s="307"/>
      <c r="I132" s="308"/>
      <c r="J132" s="5">
        <v>5</v>
      </c>
      <c r="K132" s="5">
        <v>2</v>
      </c>
      <c r="L132" s="5">
        <v>0</v>
      </c>
      <c r="M132" s="5">
        <v>2</v>
      </c>
      <c r="N132" s="5">
        <v>0</v>
      </c>
      <c r="O132" s="8">
        <v>4</v>
      </c>
      <c r="P132" s="9">
        <v>5</v>
      </c>
      <c r="Q132" s="9">
        <v>9</v>
      </c>
      <c r="R132" s="12" t="s">
        <v>32</v>
      </c>
      <c r="S132" s="5"/>
      <c r="T132" s="13"/>
      <c r="U132" s="7" t="s">
        <v>173</v>
      </c>
    </row>
    <row r="133" spans="1:24" x14ac:dyDescent="0.25">
      <c r="A133" s="64" t="s">
        <v>242</v>
      </c>
      <c r="B133" s="298" t="s">
        <v>243</v>
      </c>
      <c r="C133" s="299"/>
      <c r="D133" s="299"/>
      <c r="E133" s="299"/>
      <c r="F133" s="299"/>
      <c r="G133" s="299"/>
      <c r="H133" s="299"/>
      <c r="I133" s="300"/>
      <c r="J133" s="7">
        <v>4</v>
      </c>
      <c r="K133" s="7">
        <v>2</v>
      </c>
      <c r="L133" s="7">
        <v>0</v>
      </c>
      <c r="M133" s="7">
        <v>2</v>
      </c>
      <c r="N133" s="5">
        <v>0</v>
      </c>
      <c r="O133" s="8">
        <v>4</v>
      </c>
      <c r="P133" s="9">
        <v>3</v>
      </c>
      <c r="Q133" s="9">
        <v>7</v>
      </c>
      <c r="R133" s="66" t="s">
        <v>32</v>
      </c>
      <c r="S133" s="7"/>
      <c r="T133" s="67"/>
      <c r="U133" s="7" t="s">
        <v>173</v>
      </c>
    </row>
    <row r="134" spans="1:24" x14ac:dyDescent="0.25">
      <c r="A134" s="64" t="s">
        <v>244</v>
      </c>
      <c r="B134" s="295" t="s">
        <v>245</v>
      </c>
      <c r="C134" s="296"/>
      <c r="D134" s="296"/>
      <c r="E134" s="296"/>
      <c r="F134" s="296"/>
      <c r="G134" s="296"/>
      <c r="H134" s="296"/>
      <c r="I134" s="297"/>
      <c r="J134" s="7">
        <v>5</v>
      </c>
      <c r="K134" s="7">
        <v>2</v>
      </c>
      <c r="L134" s="7">
        <v>2</v>
      </c>
      <c r="M134" s="7">
        <v>2</v>
      </c>
      <c r="N134" s="5">
        <v>0</v>
      </c>
      <c r="O134" s="8">
        <v>6</v>
      </c>
      <c r="P134" s="9">
        <v>3</v>
      </c>
      <c r="Q134" s="9">
        <v>9</v>
      </c>
      <c r="R134" s="66" t="s">
        <v>32</v>
      </c>
      <c r="S134" s="7"/>
      <c r="T134" s="67"/>
      <c r="U134" s="7" t="s">
        <v>183</v>
      </c>
    </row>
    <row r="135" spans="1:24" x14ac:dyDescent="0.25">
      <c r="A135" s="64" t="s">
        <v>246</v>
      </c>
      <c r="B135" s="298" t="s">
        <v>247</v>
      </c>
      <c r="C135" s="299"/>
      <c r="D135" s="299"/>
      <c r="E135" s="299"/>
      <c r="F135" s="299"/>
      <c r="G135" s="299"/>
      <c r="H135" s="299"/>
      <c r="I135" s="300"/>
      <c r="J135" s="7">
        <v>2</v>
      </c>
      <c r="K135" s="7">
        <v>0</v>
      </c>
      <c r="L135" s="7">
        <v>0</v>
      </c>
      <c r="M135" s="7">
        <v>0</v>
      </c>
      <c r="N135" s="5">
        <v>2</v>
      </c>
      <c r="O135" s="8">
        <v>2</v>
      </c>
      <c r="P135" s="9">
        <v>2</v>
      </c>
      <c r="Q135" s="9">
        <v>4</v>
      </c>
      <c r="R135" s="66" t="s">
        <v>32</v>
      </c>
      <c r="S135" s="7"/>
      <c r="T135" s="67"/>
      <c r="U135" s="7" t="s">
        <v>183</v>
      </c>
    </row>
    <row r="136" spans="1:24" x14ac:dyDescent="0.25">
      <c r="A136" s="64" t="s">
        <v>248</v>
      </c>
      <c r="B136" s="298" t="s">
        <v>249</v>
      </c>
      <c r="C136" s="299"/>
      <c r="D136" s="299"/>
      <c r="E136" s="299"/>
      <c r="F136" s="299"/>
      <c r="G136" s="299"/>
      <c r="H136" s="299"/>
      <c r="I136" s="300"/>
      <c r="J136" s="7">
        <v>5</v>
      </c>
      <c r="K136" s="7">
        <v>2</v>
      </c>
      <c r="L136" s="7">
        <v>2</v>
      </c>
      <c r="M136" s="7">
        <v>0</v>
      </c>
      <c r="N136" s="5">
        <v>0</v>
      </c>
      <c r="O136" s="8">
        <v>4</v>
      </c>
      <c r="P136" s="9">
        <v>5</v>
      </c>
      <c r="Q136" s="9">
        <v>9</v>
      </c>
      <c r="R136" s="66"/>
      <c r="S136" s="7"/>
      <c r="T136" s="67" t="s">
        <v>33</v>
      </c>
      <c r="U136" s="7" t="s">
        <v>176</v>
      </c>
    </row>
    <row r="137" spans="1:24" x14ac:dyDescent="0.25">
      <c r="A137" s="64" t="s">
        <v>250</v>
      </c>
      <c r="B137" s="295" t="s">
        <v>251</v>
      </c>
      <c r="C137" s="296"/>
      <c r="D137" s="296"/>
      <c r="E137" s="296"/>
      <c r="F137" s="296"/>
      <c r="G137" s="296"/>
      <c r="H137" s="296"/>
      <c r="I137" s="297"/>
      <c r="J137" s="7">
        <v>4</v>
      </c>
      <c r="K137" s="7">
        <v>0</v>
      </c>
      <c r="L137" s="7">
        <v>0</v>
      </c>
      <c r="M137" s="7">
        <v>0</v>
      </c>
      <c r="N137" s="5">
        <v>0</v>
      </c>
      <c r="O137" s="8">
        <v>0</v>
      </c>
      <c r="P137" s="9">
        <v>7</v>
      </c>
      <c r="Q137" s="9">
        <v>7</v>
      </c>
      <c r="R137" s="66"/>
      <c r="S137" s="7" t="s">
        <v>28</v>
      </c>
      <c r="T137" s="67"/>
      <c r="U137" s="7" t="s">
        <v>173</v>
      </c>
    </row>
    <row r="138" spans="1:24" x14ac:dyDescent="0.25">
      <c r="A138" s="64" t="s">
        <v>252</v>
      </c>
      <c r="B138" s="298" t="s">
        <v>253</v>
      </c>
      <c r="C138" s="299"/>
      <c r="D138" s="299"/>
      <c r="E138" s="299"/>
      <c r="F138" s="299"/>
      <c r="G138" s="299"/>
      <c r="H138" s="299"/>
      <c r="I138" s="300"/>
      <c r="J138" s="7">
        <v>5</v>
      </c>
      <c r="K138" s="7">
        <v>2</v>
      </c>
      <c r="L138" s="7">
        <v>0</v>
      </c>
      <c r="M138" s="7">
        <v>2</v>
      </c>
      <c r="N138" s="5">
        <v>0</v>
      </c>
      <c r="O138" s="8">
        <v>4</v>
      </c>
      <c r="P138" s="9">
        <v>5</v>
      </c>
      <c r="Q138" s="9">
        <v>9</v>
      </c>
      <c r="R138" s="66" t="s">
        <v>32</v>
      </c>
      <c r="S138" s="7"/>
      <c r="T138" s="67"/>
      <c r="U138" s="7" t="s">
        <v>173</v>
      </c>
    </row>
    <row r="139" spans="1:24" x14ac:dyDescent="0.25">
      <c r="A139" s="10" t="s">
        <v>25</v>
      </c>
      <c r="B139" s="181"/>
      <c r="C139" s="182"/>
      <c r="D139" s="182"/>
      <c r="E139" s="182"/>
      <c r="F139" s="182"/>
      <c r="G139" s="182"/>
      <c r="H139" s="182"/>
      <c r="I139" s="183"/>
      <c r="J139" s="10">
        <f t="shared" ref="J139:Q139" si="11">SUM(J132:J138)</f>
        <v>30</v>
      </c>
      <c r="K139" s="10">
        <f t="shared" si="11"/>
        <v>10</v>
      </c>
      <c r="L139" s="10">
        <f t="shared" si="11"/>
        <v>4</v>
      </c>
      <c r="M139" s="10">
        <f t="shared" si="11"/>
        <v>8</v>
      </c>
      <c r="N139" s="10">
        <f t="shared" si="11"/>
        <v>2</v>
      </c>
      <c r="O139" s="10">
        <f t="shared" si="11"/>
        <v>24</v>
      </c>
      <c r="P139" s="10">
        <f t="shared" si="11"/>
        <v>30</v>
      </c>
      <c r="Q139" s="10">
        <f t="shared" si="11"/>
        <v>54</v>
      </c>
      <c r="R139" s="10">
        <f>COUNTIF(R132:R138,"E")</f>
        <v>5</v>
      </c>
      <c r="S139" s="10">
        <f>COUNTIF(S132:S138,"C")</f>
        <v>1</v>
      </c>
      <c r="T139" s="10">
        <f>COUNTIF(T132:T138,"VP")</f>
        <v>1</v>
      </c>
      <c r="U139" s="49">
        <f>COUNTA(U132:U138)</f>
        <v>7</v>
      </c>
      <c r="V139" s="255" t="str">
        <f>IF(R139&gt;=SUM(S139:T139),"Corect","E trebuie să fie cel puțin egal cu C+VP")</f>
        <v>Corect</v>
      </c>
      <c r="W139" s="122"/>
      <c r="X139" s="122"/>
    </row>
    <row r="140" spans="1:24" x14ac:dyDescent="0.25">
      <c r="A140" s="46"/>
      <c r="B140" s="46"/>
      <c r="C140" s="46"/>
      <c r="D140" s="46"/>
      <c r="E140" s="46"/>
      <c r="F140" s="46"/>
      <c r="G140" s="46"/>
      <c r="H140" s="46"/>
      <c r="I140" s="46"/>
      <c r="J140" s="46"/>
      <c r="K140" s="46"/>
      <c r="L140" s="46"/>
      <c r="M140" s="46"/>
      <c r="N140" s="46"/>
      <c r="O140" s="46"/>
      <c r="P140" s="46"/>
      <c r="Q140" s="46"/>
      <c r="R140" s="46"/>
      <c r="S140" s="46"/>
      <c r="T140" s="46"/>
      <c r="U140" s="52"/>
    </row>
    <row r="145" spans="1:24" x14ac:dyDescent="0.25">
      <c r="A145" s="144" t="s">
        <v>89</v>
      </c>
      <c r="B145" s="145"/>
      <c r="C145" s="145"/>
      <c r="D145" s="145"/>
      <c r="E145" s="145"/>
      <c r="F145" s="145"/>
      <c r="G145" s="145"/>
      <c r="H145" s="145"/>
      <c r="I145" s="145"/>
      <c r="J145" s="145"/>
      <c r="K145" s="145"/>
      <c r="L145" s="145"/>
      <c r="M145" s="145"/>
      <c r="N145" s="145"/>
      <c r="O145" s="145"/>
      <c r="P145" s="145"/>
      <c r="Q145" s="145"/>
      <c r="R145" s="145"/>
      <c r="S145" s="145"/>
      <c r="T145" s="145"/>
      <c r="U145" s="146"/>
    </row>
    <row r="146" spans="1:24" x14ac:dyDescent="0.25">
      <c r="A146" s="153"/>
      <c r="B146" s="154"/>
      <c r="C146" s="154"/>
      <c r="D146" s="154"/>
      <c r="E146" s="154"/>
      <c r="F146" s="154"/>
      <c r="G146" s="154"/>
      <c r="H146" s="154"/>
      <c r="I146" s="154"/>
      <c r="J146" s="154"/>
      <c r="K146" s="154"/>
      <c r="L146" s="154"/>
      <c r="M146" s="154"/>
      <c r="N146" s="154"/>
      <c r="O146" s="154"/>
      <c r="P146" s="154"/>
      <c r="Q146" s="154"/>
      <c r="R146" s="154"/>
      <c r="S146" s="154"/>
      <c r="T146" s="154"/>
      <c r="U146" s="155"/>
    </row>
    <row r="147" spans="1:24" ht="12.75" customHeight="1" x14ac:dyDescent="0.25">
      <c r="A147" s="150" t="s">
        <v>27</v>
      </c>
      <c r="B147" s="144" t="s">
        <v>26</v>
      </c>
      <c r="C147" s="145"/>
      <c r="D147" s="145"/>
      <c r="E147" s="145"/>
      <c r="F147" s="145"/>
      <c r="G147" s="145"/>
      <c r="H147" s="145"/>
      <c r="I147" s="146"/>
      <c r="J147" s="156" t="s">
        <v>38</v>
      </c>
      <c r="K147" s="165" t="s">
        <v>24</v>
      </c>
      <c r="L147" s="165"/>
      <c r="M147" s="165"/>
      <c r="N147" s="165"/>
      <c r="O147" s="165" t="s">
        <v>39</v>
      </c>
      <c r="P147" s="165"/>
      <c r="Q147" s="165"/>
      <c r="R147" s="165" t="s">
        <v>23</v>
      </c>
      <c r="S147" s="165"/>
      <c r="T147" s="165"/>
      <c r="U147" s="165" t="s">
        <v>22</v>
      </c>
    </row>
    <row r="148" spans="1:24" x14ac:dyDescent="0.25">
      <c r="A148" s="151"/>
      <c r="B148" s="153"/>
      <c r="C148" s="154"/>
      <c r="D148" s="154"/>
      <c r="E148" s="154"/>
      <c r="F148" s="154"/>
      <c r="G148" s="154"/>
      <c r="H148" s="154"/>
      <c r="I148" s="155"/>
      <c r="J148" s="157"/>
      <c r="K148" s="165"/>
      <c r="L148" s="165"/>
      <c r="M148" s="165"/>
      <c r="N148" s="165"/>
      <c r="O148" s="165"/>
      <c r="P148" s="165"/>
      <c r="Q148" s="165"/>
      <c r="R148" s="165"/>
      <c r="S148" s="165"/>
      <c r="T148" s="165"/>
      <c r="U148" s="165"/>
    </row>
    <row r="149" spans="1:24" x14ac:dyDescent="0.25">
      <c r="A149" s="152"/>
      <c r="B149" s="147"/>
      <c r="C149" s="148"/>
      <c r="D149" s="148"/>
      <c r="E149" s="148"/>
      <c r="F149" s="148"/>
      <c r="G149" s="148"/>
      <c r="H149" s="148"/>
      <c r="I149" s="149"/>
      <c r="J149" s="158"/>
      <c r="K149" s="25" t="s">
        <v>28</v>
      </c>
      <c r="L149" s="25" t="s">
        <v>29</v>
      </c>
      <c r="M149" s="25" t="s">
        <v>30</v>
      </c>
      <c r="N149" s="25" t="s">
        <v>105</v>
      </c>
      <c r="O149" s="25" t="s">
        <v>34</v>
      </c>
      <c r="P149" s="25" t="s">
        <v>5</v>
      </c>
      <c r="Q149" s="25" t="s">
        <v>31</v>
      </c>
      <c r="R149" s="25" t="s">
        <v>32</v>
      </c>
      <c r="S149" s="25" t="s">
        <v>28</v>
      </c>
      <c r="T149" s="25" t="s">
        <v>33</v>
      </c>
      <c r="U149" s="165"/>
    </row>
    <row r="150" spans="1:24" x14ac:dyDescent="0.25">
      <c r="A150" s="65" t="s">
        <v>254</v>
      </c>
      <c r="B150" s="306" t="s">
        <v>255</v>
      </c>
      <c r="C150" s="307"/>
      <c r="D150" s="307"/>
      <c r="E150" s="307"/>
      <c r="F150" s="307"/>
      <c r="G150" s="307"/>
      <c r="H150" s="307"/>
      <c r="I150" s="308"/>
      <c r="J150" s="5">
        <v>5</v>
      </c>
      <c r="K150" s="5">
        <v>2</v>
      </c>
      <c r="L150" s="5">
        <v>0</v>
      </c>
      <c r="M150" s="5">
        <v>2</v>
      </c>
      <c r="N150" s="5">
        <v>0</v>
      </c>
      <c r="O150" s="8">
        <v>4</v>
      </c>
      <c r="P150" s="9">
        <v>5</v>
      </c>
      <c r="Q150" s="9">
        <v>9</v>
      </c>
      <c r="R150" s="12" t="s">
        <v>32</v>
      </c>
      <c r="S150" s="5"/>
      <c r="T150" s="13"/>
      <c r="U150" s="7" t="s">
        <v>183</v>
      </c>
    </row>
    <row r="151" spans="1:24" x14ac:dyDescent="0.25">
      <c r="A151" s="64" t="s">
        <v>256</v>
      </c>
      <c r="B151" s="298" t="s">
        <v>257</v>
      </c>
      <c r="C151" s="299"/>
      <c r="D151" s="299"/>
      <c r="E151" s="299"/>
      <c r="F151" s="299"/>
      <c r="G151" s="299"/>
      <c r="H151" s="299"/>
      <c r="I151" s="300"/>
      <c r="J151" s="7">
        <v>4</v>
      </c>
      <c r="K151" s="7">
        <v>2</v>
      </c>
      <c r="L151" s="7">
        <v>2</v>
      </c>
      <c r="M151" s="7">
        <v>0</v>
      </c>
      <c r="N151" s="5">
        <v>0</v>
      </c>
      <c r="O151" s="8">
        <v>4</v>
      </c>
      <c r="P151" s="9">
        <v>3</v>
      </c>
      <c r="Q151" s="9">
        <v>7</v>
      </c>
      <c r="R151" s="66" t="s">
        <v>32</v>
      </c>
      <c r="S151" s="7"/>
      <c r="T151" s="67"/>
      <c r="U151" s="7" t="s">
        <v>183</v>
      </c>
    </row>
    <row r="152" spans="1:24" x14ac:dyDescent="0.25">
      <c r="A152" s="64" t="s">
        <v>258</v>
      </c>
      <c r="B152" s="298" t="s">
        <v>259</v>
      </c>
      <c r="C152" s="299"/>
      <c r="D152" s="299"/>
      <c r="E152" s="299"/>
      <c r="F152" s="299"/>
      <c r="G152" s="299"/>
      <c r="H152" s="299"/>
      <c r="I152" s="300"/>
      <c r="J152" s="7">
        <v>4</v>
      </c>
      <c r="K152" s="7">
        <v>2</v>
      </c>
      <c r="L152" s="7">
        <v>0</v>
      </c>
      <c r="M152" s="7">
        <v>2</v>
      </c>
      <c r="N152" s="5">
        <v>0</v>
      </c>
      <c r="O152" s="8">
        <v>4</v>
      </c>
      <c r="P152" s="9">
        <v>3</v>
      </c>
      <c r="Q152" s="9">
        <v>7</v>
      </c>
      <c r="R152" s="66" t="s">
        <v>32</v>
      </c>
      <c r="S152" s="7"/>
      <c r="T152" s="67"/>
      <c r="U152" s="7" t="s">
        <v>173</v>
      </c>
    </row>
    <row r="153" spans="1:24" x14ac:dyDescent="0.25">
      <c r="A153" s="64" t="s">
        <v>260</v>
      </c>
      <c r="B153" s="298" t="s">
        <v>261</v>
      </c>
      <c r="C153" s="299"/>
      <c r="D153" s="299"/>
      <c r="E153" s="299"/>
      <c r="F153" s="299"/>
      <c r="G153" s="299"/>
      <c r="H153" s="299"/>
      <c r="I153" s="300"/>
      <c r="J153" s="7">
        <v>4</v>
      </c>
      <c r="K153" s="7">
        <v>2</v>
      </c>
      <c r="L153" s="7">
        <v>0</v>
      </c>
      <c r="M153" s="7">
        <v>2</v>
      </c>
      <c r="N153" s="5">
        <v>0</v>
      </c>
      <c r="O153" s="8">
        <v>4</v>
      </c>
      <c r="P153" s="9">
        <v>3</v>
      </c>
      <c r="Q153" s="9">
        <v>7</v>
      </c>
      <c r="R153" s="66"/>
      <c r="S153" s="7" t="s">
        <v>28</v>
      </c>
      <c r="T153" s="67"/>
      <c r="U153" s="7" t="s">
        <v>183</v>
      </c>
    </row>
    <row r="154" spans="1:24" x14ac:dyDescent="0.25">
      <c r="A154" s="64" t="s">
        <v>262</v>
      </c>
      <c r="B154" s="298" t="s">
        <v>263</v>
      </c>
      <c r="C154" s="299"/>
      <c r="D154" s="299"/>
      <c r="E154" s="299"/>
      <c r="F154" s="299"/>
      <c r="G154" s="299"/>
      <c r="H154" s="299"/>
      <c r="I154" s="300"/>
      <c r="J154" s="7">
        <v>4</v>
      </c>
      <c r="K154" s="7">
        <v>2</v>
      </c>
      <c r="L154" s="7">
        <v>2</v>
      </c>
      <c r="M154" s="7">
        <v>0</v>
      </c>
      <c r="N154" s="5">
        <v>0</v>
      </c>
      <c r="O154" s="8">
        <v>4</v>
      </c>
      <c r="P154" s="9">
        <v>3</v>
      </c>
      <c r="Q154" s="9">
        <v>7</v>
      </c>
      <c r="R154" s="66" t="s">
        <v>32</v>
      </c>
      <c r="S154" s="7"/>
      <c r="T154" s="67"/>
      <c r="U154" s="7" t="s">
        <v>173</v>
      </c>
    </row>
    <row r="155" spans="1:24" x14ac:dyDescent="0.25">
      <c r="A155" s="64" t="s">
        <v>264</v>
      </c>
      <c r="B155" s="295" t="s">
        <v>265</v>
      </c>
      <c r="C155" s="296"/>
      <c r="D155" s="296"/>
      <c r="E155" s="296"/>
      <c r="F155" s="296"/>
      <c r="G155" s="296"/>
      <c r="H155" s="296"/>
      <c r="I155" s="297"/>
      <c r="J155" s="7">
        <v>4</v>
      </c>
      <c r="K155" s="7">
        <v>2</v>
      </c>
      <c r="L155" s="7">
        <v>0</v>
      </c>
      <c r="M155" s="7">
        <v>1</v>
      </c>
      <c r="N155" s="5">
        <v>0</v>
      </c>
      <c r="O155" s="8">
        <v>3</v>
      </c>
      <c r="P155" s="9">
        <v>4</v>
      </c>
      <c r="Q155" s="9">
        <v>7</v>
      </c>
      <c r="R155" s="66" t="s">
        <v>32</v>
      </c>
      <c r="S155" s="7"/>
      <c r="T155" s="67"/>
      <c r="U155" s="7" t="s">
        <v>173</v>
      </c>
    </row>
    <row r="156" spans="1:24" x14ac:dyDescent="0.25">
      <c r="A156" s="64" t="s">
        <v>266</v>
      </c>
      <c r="B156" s="298" t="s">
        <v>267</v>
      </c>
      <c r="C156" s="299"/>
      <c r="D156" s="299"/>
      <c r="E156" s="299"/>
      <c r="F156" s="299"/>
      <c r="G156" s="299"/>
      <c r="H156" s="299"/>
      <c r="I156" s="300"/>
      <c r="J156" s="7">
        <v>5</v>
      </c>
      <c r="K156" s="7">
        <v>2</v>
      </c>
      <c r="L156" s="7">
        <v>0</v>
      </c>
      <c r="M156" s="7">
        <v>2</v>
      </c>
      <c r="N156" s="5">
        <v>0</v>
      </c>
      <c r="O156" s="8">
        <v>4</v>
      </c>
      <c r="P156" s="9">
        <v>5</v>
      </c>
      <c r="Q156" s="9">
        <v>9</v>
      </c>
      <c r="R156" s="66"/>
      <c r="S156" s="7" t="s">
        <v>28</v>
      </c>
      <c r="T156" s="67"/>
      <c r="U156" s="7" t="s">
        <v>173</v>
      </c>
    </row>
    <row r="157" spans="1:24" x14ac:dyDescent="0.25">
      <c r="A157" s="10" t="s">
        <v>25</v>
      </c>
      <c r="B157" s="181"/>
      <c r="C157" s="182"/>
      <c r="D157" s="182"/>
      <c r="E157" s="182"/>
      <c r="F157" s="182"/>
      <c r="G157" s="182"/>
      <c r="H157" s="182"/>
      <c r="I157" s="183"/>
      <c r="J157" s="10">
        <f t="shared" ref="J157:Q157" si="12">SUM(J150:J156)</f>
        <v>30</v>
      </c>
      <c r="K157" s="10">
        <f t="shared" si="12"/>
        <v>14</v>
      </c>
      <c r="L157" s="10">
        <f t="shared" si="12"/>
        <v>4</v>
      </c>
      <c r="M157" s="10">
        <f t="shared" si="12"/>
        <v>9</v>
      </c>
      <c r="N157" s="10">
        <f t="shared" si="12"/>
        <v>0</v>
      </c>
      <c r="O157" s="10">
        <f t="shared" si="12"/>
        <v>27</v>
      </c>
      <c r="P157" s="10">
        <f t="shared" si="12"/>
        <v>26</v>
      </c>
      <c r="Q157" s="10">
        <f t="shared" si="12"/>
        <v>53</v>
      </c>
      <c r="R157" s="10">
        <f>COUNTIF(R150:R156,"E")</f>
        <v>5</v>
      </c>
      <c r="S157" s="10">
        <f>COUNTIF(S150:S156,"C")</f>
        <v>2</v>
      </c>
      <c r="T157" s="10">
        <f>COUNTIF(T150:T156,"VP")</f>
        <v>0</v>
      </c>
      <c r="U157" s="49">
        <f>COUNTA(U150:U156)</f>
        <v>7</v>
      </c>
      <c r="V157" s="255" t="str">
        <f>IF(R157&gt;=SUM(S157:T157),"Corect","E trebuie să fie cel puțin egal cu C+VP")</f>
        <v>Corect</v>
      </c>
      <c r="W157" s="122"/>
      <c r="X157" s="122"/>
    </row>
    <row r="158" spans="1:24" x14ac:dyDescent="0.25">
      <c r="A158" s="46"/>
      <c r="B158" s="46"/>
      <c r="C158" s="46"/>
      <c r="D158" s="46"/>
      <c r="E158" s="46"/>
      <c r="F158" s="46"/>
      <c r="G158" s="46"/>
      <c r="H158" s="46"/>
      <c r="I158" s="46"/>
      <c r="J158" s="46"/>
      <c r="K158" s="46"/>
      <c r="L158" s="46"/>
      <c r="M158" s="46"/>
      <c r="N158" s="46"/>
      <c r="O158" s="46"/>
      <c r="P158" s="46"/>
      <c r="Q158" s="46"/>
      <c r="R158" s="46"/>
      <c r="S158" s="46"/>
      <c r="T158" s="46"/>
      <c r="U158" s="52"/>
    </row>
    <row r="159" spans="1:24" x14ac:dyDescent="0.25">
      <c r="A159" s="46"/>
      <c r="B159" s="46"/>
      <c r="C159" s="46"/>
      <c r="D159" s="46"/>
      <c r="E159" s="46"/>
      <c r="F159" s="46"/>
      <c r="G159" s="46"/>
      <c r="H159" s="46"/>
      <c r="I159" s="46"/>
      <c r="J159" s="46"/>
      <c r="K159" s="46"/>
      <c r="L159" s="46"/>
      <c r="M159" s="46"/>
      <c r="N159" s="46"/>
      <c r="O159" s="46"/>
      <c r="P159" s="46"/>
      <c r="Q159" s="46"/>
      <c r="R159" s="46"/>
      <c r="S159" s="46"/>
      <c r="T159" s="46"/>
      <c r="U159" s="52"/>
    </row>
    <row r="160" spans="1:24" x14ac:dyDescent="0.25">
      <c r="A160" s="46"/>
      <c r="B160" s="46"/>
      <c r="C160" s="46"/>
      <c r="D160" s="46"/>
      <c r="E160" s="46"/>
      <c r="F160" s="46"/>
      <c r="G160" s="46"/>
      <c r="H160" s="46"/>
      <c r="I160" s="46"/>
      <c r="J160" s="46"/>
      <c r="K160" s="46"/>
      <c r="L160" s="46"/>
      <c r="M160" s="46"/>
      <c r="N160" s="46"/>
      <c r="O160" s="46"/>
      <c r="P160" s="46"/>
      <c r="Q160" s="46"/>
      <c r="R160" s="46"/>
      <c r="S160" s="46"/>
      <c r="T160" s="46"/>
      <c r="U160" s="52"/>
    </row>
    <row r="161" spans="1:24" x14ac:dyDescent="0.25">
      <c r="A161" s="46"/>
      <c r="B161" s="46"/>
      <c r="C161" s="46"/>
      <c r="D161" s="46"/>
      <c r="E161" s="46"/>
      <c r="F161" s="46"/>
      <c r="G161" s="46"/>
      <c r="H161" s="46"/>
      <c r="I161" s="46"/>
      <c r="J161" s="46"/>
      <c r="K161" s="46"/>
      <c r="L161" s="46"/>
      <c r="M161" s="46"/>
      <c r="N161" s="46"/>
      <c r="O161" s="46"/>
      <c r="P161" s="46"/>
      <c r="Q161" s="46"/>
      <c r="R161" s="46"/>
      <c r="S161" s="46"/>
      <c r="T161" s="46"/>
      <c r="U161" s="52"/>
    </row>
    <row r="163" spans="1:24" x14ac:dyDescent="0.25">
      <c r="A163" s="144" t="s">
        <v>90</v>
      </c>
      <c r="B163" s="145"/>
      <c r="C163" s="145"/>
      <c r="D163" s="145"/>
      <c r="E163" s="145"/>
      <c r="F163" s="145"/>
      <c r="G163" s="145"/>
      <c r="H163" s="145"/>
      <c r="I163" s="145"/>
      <c r="J163" s="145"/>
      <c r="K163" s="145"/>
      <c r="L163" s="145"/>
      <c r="M163" s="145"/>
      <c r="N163" s="145"/>
      <c r="O163" s="145"/>
      <c r="P163" s="145"/>
      <c r="Q163" s="145"/>
      <c r="R163" s="145"/>
      <c r="S163" s="145"/>
      <c r="T163" s="145"/>
      <c r="U163" s="146"/>
    </row>
    <row r="164" spans="1:24" x14ac:dyDescent="0.25">
      <c r="A164" s="153"/>
      <c r="B164" s="154"/>
      <c r="C164" s="154"/>
      <c r="D164" s="154"/>
      <c r="E164" s="154"/>
      <c r="F164" s="154"/>
      <c r="G164" s="154"/>
      <c r="H164" s="154"/>
      <c r="I164" s="154"/>
      <c r="J164" s="154"/>
      <c r="K164" s="154"/>
      <c r="L164" s="154"/>
      <c r="M164" s="154"/>
      <c r="N164" s="154"/>
      <c r="O164" s="154"/>
      <c r="P164" s="154"/>
      <c r="Q164" s="154"/>
      <c r="R164" s="154"/>
      <c r="S164" s="154"/>
      <c r="T164" s="154"/>
      <c r="U164" s="155"/>
    </row>
    <row r="165" spans="1:24" ht="12.75" customHeight="1" x14ac:dyDescent="0.25">
      <c r="A165" s="150" t="s">
        <v>27</v>
      </c>
      <c r="B165" s="144" t="s">
        <v>26</v>
      </c>
      <c r="C165" s="145"/>
      <c r="D165" s="145"/>
      <c r="E165" s="145"/>
      <c r="F165" s="145"/>
      <c r="G165" s="145"/>
      <c r="H165" s="145"/>
      <c r="I165" s="146"/>
      <c r="J165" s="156" t="s">
        <v>38</v>
      </c>
      <c r="K165" s="165" t="s">
        <v>24</v>
      </c>
      <c r="L165" s="165"/>
      <c r="M165" s="165"/>
      <c r="N165" s="165"/>
      <c r="O165" s="165" t="s">
        <v>39</v>
      </c>
      <c r="P165" s="165"/>
      <c r="Q165" s="165"/>
      <c r="R165" s="165" t="s">
        <v>23</v>
      </c>
      <c r="S165" s="165"/>
      <c r="T165" s="165"/>
      <c r="U165" s="165" t="s">
        <v>22</v>
      </c>
    </row>
    <row r="166" spans="1:24" x14ac:dyDescent="0.25">
      <c r="A166" s="151"/>
      <c r="B166" s="153"/>
      <c r="C166" s="154"/>
      <c r="D166" s="154"/>
      <c r="E166" s="154"/>
      <c r="F166" s="154"/>
      <c r="G166" s="154"/>
      <c r="H166" s="154"/>
      <c r="I166" s="155"/>
      <c r="J166" s="157"/>
      <c r="K166" s="165"/>
      <c r="L166" s="165"/>
      <c r="M166" s="165"/>
      <c r="N166" s="165"/>
      <c r="O166" s="165"/>
      <c r="P166" s="165"/>
      <c r="Q166" s="165"/>
      <c r="R166" s="165"/>
      <c r="S166" s="165"/>
      <c r="T166" s="165"/>
      <c r="U166" s="165"/>
    </row>
    <row r="167" spans="1:24" x14ac:dyDescent="0.25">
      <c r="A167" s="152"/>
      <c r="B167" s="147"/>
      <c r="C167" s="148"/>
      <c r="D167" s="148"/>
      <c r="E167" s="148"/>
      <c r="F167" s="148"/>
      <c r="G167" s="148"/>
      <c r="H167" s="148"/>
      <c r="I167" s="149"/>
      <c r="J167" s="158"/>
      <c r="K167" s="25" t="s">
        <v>28</v>
      </c>
      <c r="L167" s="25" t="s">
        <v>29</v>
      </c>
      <c r="M167" s="25" t="s">
        <v>30</v>
      </c>
      <c r="N167" s="25" t="s">
        <v>105</v>
      </c>
      <c r="O167" s="25" t="s">
        <v>34</v>
      </c>
      <c r="P167" s="25" t="s">
        <v>5</v>
      </c>
      <c r="Q167" s="25" t="s">
        <v>31</v>
      </c>
      <c r="R167" s="25" t="s">
        <v>32</v>
      </c>
      <c r="S167" s="25" t="s">
        <v>28</v>
      </c>
      <c r="T167" s="25" t="s">
        <v>33</v>
      </c>
      <c r="U167" s="165"/>
    </row>
    <row r="168" spans="1:24" x14ac:dyDescent="0.25">
      <c r="A168" s="65" t="s">
        <v>268</v>
      </c>
      <c r="B168" s="306" t="s">
        <v>269</v>
      </c>
      <c r="C168" s="307"/>
      <c r="D168" s="307"/>
      <c r="E168" s="307"/>
      <c r="F168" s="307"/>
      <c r="G168" s="307"/>
      <c r="H168" s="307"/>
      <c r="I168" s="308"/>
      <c r="J168" s="5">
        <v>4</v>
      </c>
      <c r="K168" s="5">
        <v>2</v>
      </c>
      <c r="L168" s="5">
        <v>2</v>
      </c>
      <c r="M168" s="5">
        <v>0</v>
      </c>
      <c r="N168" s="5">
        <v>0</v>
      </c>
      <c r="O168" s="8">
        <v>4</v>
      </c>
      <c r="P168" s="9">
        <v>3</v>
      </c>
      <c r="Q168" s="9">
        <v>7</v>
      </c>
      <c r="R168" s="12" t="s">
        <v>32</v>
      </c>
      <c r="S168" s="5"/>
      <c r="T168" s="13"/>
      <c r="U168" s="7" t="s">
        <v>183</v>
      </c>
    </row>
    <row r="169" spans="1:24" x14ac:dyDescent="0.25">
      <c r="A169" s="64" t="s">
        <v>270</v>
      </c>
      <c r="B169" s="298" t="s">
        <v>271</v>
      </c>
      <c r="C169" s="299"/>
      <c r="D169" s="299"/>
      <c r="E169" s="299"/>
      <c r="F169" s="299"/>
      <c r="G169" s="299"/>
      <c r="H169" s="299"/>
      <c r="I169" s="300"/>
      <c r="J169" s="7">
        <v>5</v>
      </c>
      <c r="K169" s="7">
        <v>2</v>
      </c>
      <c r="L169" s="7">
        <v>2</v>
      </c>
      <c r="M169" s="7">
        <v>0</v>
      </c>
      <c r="N169" s="5">
        <v>0</v>
      </c>
      <c r="O169" s="8">
        <v>4</v>
      </c>
      <c r="P169" s="9">
        <v>5</v>
      </c>
      <c r="Q169" s="9">
        <v>9</v>
      </c>
      <c r="R169" s="66" t="s">
        <v>32</v>
      </c>
      <c r="S169" s="7"/>
      <c r="T169" s="67"/>
      <c r="U169" s="7" t="s">
        <v>173</v>
      </c>
    </row>
    <row r="170" spans="1:24" x14ac:dyDescent="0.25">
      <c r="A170" s="64" t="s">
        <v>272</v>
      </c>
      <c r="B170" s="298" t="s">
        <v>273</v>
      </c>
      <c r="C170" s="299"/>
      <c r="D170" s="299"/>
      <c r="E170" s="299"/>
      <c r="F170" s="299"/>
      <c r="G170" s="299"/>
      <c r="H170" s="299"/>
      <c r="I170" s="300"/>
      <c r="J170" s="7">
        <v>2</v>
      </c>
      <c r="K170" s="7">
        <v>0</v>
      </c>
      <c r="L170" s="7">
        <v>0</v>
      </c>
      <c r="M170" s="7">
        <v>0</v>
      </c>
      <c r="N170" s="5">
        <v>2</v>
      </c>
      <c r="O170" s="8">
        <v>2</v>
      </c>
      <c r="P170" s="9">
        <v>2</v>
      </c>
      <c r="Q170" s="9">
        <v>4</v>
      </c>
      <c r="R170" s="66"/>
      <c r="S170" s="7" t="s">
        <v>28</v>
      </c>
      <c r="T170" s="67"/>
      <c r="U170" s="7" t="s">
        <v>183</v>
      </c>
    </row>
    <row r="171" spans="1:24" x14ac:dyDescent="0.25">
      <c r="A171" s="64" t="s">
        <v>274</v>
      </c>
      <c r="B171" s="298" t="s">
        <v>275</v>
      </c>
      <c r="C171" s="299"/>
      <c r="D171" s="299"/>
      <c r="E171" s="299"/>
      <c r="F171" s="299"/>
      <c r="G171" s="299"/>
      <c r="H171" s="299"/>
      <c r="I171" s="300"/>
      <c r="J171" s="7">
        <v>4</v>
      </c>
      <c r="K171" s="7">
        <v>0</v>
      </c>
      <c r="L171" s="7">
        <v>0</v>
      </c>
      <c r="M171" s="7">
        <v>0</v>
      </c>
      <c r="N171" s="5">
        <v>0</v>
      </c>
      <c r="O171" s="8">
        <v>0</v>
      </c>
      <c r="P171" s="9">
        <v>7</v>
      </c>
      <c r="Q171" s="9">
        <v>7</v>
      </c>
      <c r="R171" s="66"/>
      <c r="S171" s="7"/>
      <c r="T171" s="67" t="s">
        <v>33</v>
      </c>
      <c r="U171" s="7" t="s">
        <v>173</v>
      </c>
    </row>
    <row r="172" spans="1:24" x14ac:dyDescent="0.25">
      <c r="A172" s="64" t="s">
        <v>276</v>
      </c>
      <c r="B172" s="298" t="s">
        <v>277</v>
      </c>
      <c r="C172" s="299"/>
      <c r="D172" s="299"/>
      <c r="E172" s="299"/>
      <c r="F172" s="299"/>
      <c r="G172" s="299"/>
      <c r="H172" s="299"/>
      <c r="I172" s="300"/>
      <c r="J172" s="7">
        <v>4</v>
      </c>
      <c r="K172" s="7">
        <v>0</v>
      </c>
      <c r="L172" s="7">
        <v>0</v>
      </c>
      <c r="M172" s="7">
        <v>0</v>
      </c>
      <c r="N172" s="5">
        <v>4</v>
      </c>
      <c r="O172" s="8">
        <v>4</v>
      </c>
      <c r="P172" s="9">
        <v>3</v>
      </c>
      <c r="Q172" s="9">
        <v>7</v>
      </c>
      <c r="R172" s="66"/>
      <c r="S172" s="7"/>
      <c r="T172" s="67" t="s">
        <v>33</v>
      </c>
      <c r="U172" s="7" t="s">
        <v>173</v>
      </c>
    </row>
    <row r="173" spans="1:24" x14ac:dyDescent="0.25">
      <c r="A173" s="64" t="s">
        <v>278</v>
      </c>
      <c r="B173" s="298" t="s">
        <v>279</v>
      </c>
      <c r="C173" s="299"/>
      <c r="D173" s="299"/>
      <c r="E173" s="299"/>
      <c r="F173" s="299"/>
      <c r="G173" s="299"/>
      <c r="H173" s="299"/>
      <c r="I173" s="300"/>
      <c r="J173" s="7">
        <v>5</v>
      </c>
      <c r="K173" s="7">
        <v>2</v>
      </c>
      <c r="L173" s="7">
        <v>0</v>
      </c>
      <c r="M173" s="7">
        <v>2</v>
      </c>
      <c r="N173" s="5">
        <v>0</v>
      </c>
      <c r="O173" s="8">
        <v>4</v>
      </c>
      <c r="P173" s="9">
        <v>5</v>
      </c>
      <c r="Q173" s="9">
        <v>9</v>
      </c>
      <c r="R173" s="66"/>
      <c r="S173" s="7" t="s">
        <v>28</v>
      </c>
      <c r="T173" s="67"/>
      <c r="U173" s="7" t="s">
        <v>173</v>
      </c>
    </row>
    <row r="174" spans="1:24" x14ac:dyDescent="0.25">
      <c r="A174" s="64" t="s">
        <v>280</v>
      </c>
      <c r="B174" s="298" t="s">
        <v>281</v>
      </c>
      <c r="C174" s="299"/>
      <c r="D174" s="299"/>
      <c r="E174" s="299"/>
      <c r="F174" s="299"/>
      <c r="G174" s="299"/>
      <c r="H174" s="299"/>
      <c r="I174" s="300"/>
      <c r="J174" s="7">
        <v>5</v>
      </c>
      <c r="K174" s="7">
        <v>2</v>
      </c>
      <c r="L174" s="7">
        <v>0</v>
      </c>
      <c r="M174" s="7">
        <v>2</v>
      </c>
      <c r="N174" s="5">
        <v>0</v>
      </c>
      <c r="O174" s="8">
        <v>4</v>
      </c>
      <c r="P174" s="9">
        <v>5</v>
      </c>
      <c r="Q174" s="9">
        <v>9</v>
      </c>
      <c r="R174" s="66" t="s">
        <v>32</v>
      </c>
      <c r="S174" s="7"/>
      <c r="T174" s="67"/>
      <c r="U174" s="7" t="s">
        <v>173</v>
      </c>
    </row>
    <row r="175" spans="1:24" x14ac:dyDescent="0.25">
      <c r="A175" s="64" t="s">
        <v>282</v>
      </c>
      <c r="B175" s="298" t="s">
        <v>283</v>
      </c>
      <c r="C175" s="299"/>
      <c r="D175" s="299"/>
      <c r="E175" s="299"/>
      <c r="F175" s="299"/>
      <c r="G175" s="299"/>
      <c r="H175" s="299"/>
      <c r="I175" s="300"/>
      <c r="J175" s="7">
        <v>5</v>
      </c>
      <c r="K175" s="7">
        <v>2</v>
      </c>
      <c r="L175" s="7">
        <v>0</v>
      </c>
      <c r="M175" s="7">
        <v>2</v>
      </c>
      <c r="N175" s="5">
        <v>0</v>
      </c>
      <c r="O175" s="8">
        <v>4</v>
      </c>
      <c r="P175" s="9">
        <v>5</v>
      </c>
      <c r="Q175" s="9">
        <v>9</v>
      </c>
      <c r="R175" s="66" t="s">
        <v>32</v>
      </c>
      <c r="S175" s="7"/>
      <c r="T175" s="67"/>
      <c r="U175" s="7" t="s">
        <v>173</v>
      </c>
    </row>
    <row r="176" spans="1:24" x14ac:dyDescent="0.25">
      <c r="A176" s="10" t="s">
        <v>25</v>
      </c>
      <c r="B176" s="181"/>
      <c r="C176" s="182"/>
      <c r="D176" s="182"/>
      <c r="E176" s="182"/>
      <c r="F176" s="182"/>
      <c r="G176" s="182"/>
      <c r="H176" s="182"/>
      <c r="I176" s="183"/>
      <c r="J176" s="10">
        <f t="shared" ref="J176:Q176" si="13">SUM(J168:J175)</f>
        <v>34</v>
      </c>
      <c r="K176" s="10">
        <f t="shared" si="13"/>
        <v>10</v>
      </c>
      <c r="L176" s="10">
        <f t="shared" si="13"/>
        <v>4</v>
      </c>
      <c r="M176" s="10">
        <f t="shared" si="13"/>
        <v>6</v>
      </c>
      <c r="N176" s="10">
        <f t="shared" si="13"/>
        <v>6</v>
      </c>
      <c r="O176" s="10">
        <f t="shared" si="13"/>
        <v>26</v>
      </c>
      <c r="P176" s="10">
        <f t="shared" si="13"/>
        <v>35</v>
      </c>
      <c r="Q176" s="10">
        <f t="shared" si="13"/>
        <v>61</v>
      </c>
      <c r="R176" s="10">
        <f>COUNTIF(R168:R175,"E")</f>
        <v>4</v>
      </c>
      <c r="S176" s="10">
        <f>COUNTIF(S168:S175,"C")</f>
        <v>2</v>
      </c>
      <c r="T176" s="10">
        <f>COUNTIF(T168:T175,"VP")</f>
        <v>2</v>
      </c>
      <c r="U176" s="49">
        <f>COUNTA(U168:U175)</f>
        <v>8</v>
      </c>
      <c r="V176" s="255" t="str">
        <f>IF(R176&gt;=SUM(S176:T176),"Corect","E trebuie să fie cel puțin egal cu C+VP")</f>
        <v>Corect</v>
      </c>
      <c r="W176" s="122"/>
      <c r="X176" s="122"/>
    </row>
    <row r="180" spans="1:26" x14ac:dyDescent="0.25">
      <c r="B180" s="2"/>
      <c r="C180" s="2"/>
      <c r="D180" s="2"/>
      <c r="E180" s="2"/>
      <c r="F180" s="2"/>
      <c r="G180" s="2"/>
      <c r="M180" s="4"/>
      <c r="N180" s="4"/>
      <c r="O180" s="4"/>
      <c r="P180" s="4"/>
      <c r="Q180" s="4"/>
      <c r="R180" s="4"/>
      <c r="S180" s="4"/>
      <c r="T180" s="4"/>
    </row>
    <row r="181" spans="1:26" x14ac:dyDescent="0.25">
      <c r="A181" s="144" t="s">
        <v>46</v>
      </c>
      <c r="B181" s="145"/>
      <c r="C181" s="145"/>
      <c r="D181" s="145"/>
      <c r="E181" s="145"/>
      <c r="F181" s="145"/>
      <c r="G181" s="145"/>
      <c r="H181" s="145"/>
      <c r="I181" s="145"/>
      <c r="J181" s="145"/>
      <c r="K181" s="145"/>
      <c r="L181" s="145"/>
      <c r="M181" s="145"/>
      <c r="N181" s="145"/>
      <c r="O181" s="145"/>
      <c r="P181" s="145"/>
      <c r="Q181" s="145"/>
      <c r="R181" s="145"/>
      <c r="S181" s="145"/>
      <c r="T181" s="145"/>
      <c r="U181" s="146"/>
      <c r="V181" s="2"/>
      <c r="W181" s="2"/>
      <c r="X181" s="2"/>
      <c r="Y181" s="2"/>
      <c r="Z181" s="2"/>
    </row>
    <row r="182" spans="1:26" x14ac:dyDescent="0.25">
      <c r="A182" s="147"/>
      <c r="B182" s="148"/>
      <c r="C182" s="148"/>
      <c r="D182" s="148"/>
      <c r="E182" s="148"/>
      <c r="F182" s="148"/>
      <c r="G182" s="148"/>
      <c r="H182" s="148"/>
      <c r="I182" s="148"/>
      <c r="J182" s="148"/>
      <c r="K182" s="148"/>
      <c r="L182" s="148"/>
      <c r="M182" s="148"/>
      <c r="N182" s="148"/>
      <c r="O182" s="148"/>
      <c r="P182" s="148"/>
      <c r="Q182" s="148"/>
      <c r="R182" s="148"/>
      <c r="S182" s="148"/>
      <c r="T182" s="148"/>
      <c r="U182" s="149"/>
      <c r="V182" s="2"/>
      <c r="W182" s="2"/>
      <c r="X182" s="2"/>
      <c r="Y182" s="2"/>
      <c r="Z182" s="2"/>
    </row>
    <row r="183" spans="1:26" ht="12.75" customHeight="1" x14ac:dyDescent="0.25">
      <c r="A183" s="264" t="s">
        <v>27</v>
      </c>
      <c r="B183" s="144" t="s">
        <v>26</v>
      </c>
      <c r="C183" s="145"/>
      <c r="D183" s="145"/>
      <c r="E183" s="145"/>
      <c r="F183" s="145"/>
      <c r="G183" s="145"/>
      <c r="H183" s="145"/>
      <c r="I183" s="146"/>
      <c r="J183" s="165" t="s">
        <v>38</v>
      </c>
      <c r="K183" s="159" t="s">
        <v>24</v>
      </c>
      <c r="L183" s="160"/>
      <c r="M183" s="160"/>
      <c r="N183" s="161"/>
      <c r="O183" s="159" t="s">
        <v>39</v>
      </c>
      <c r="P183" s="160"/>
      <c r="Q183" s="161"/>
      <c r="R183" s="159" t="s">
        <v>23</v>
      </c>
      <c r="S183" s="160"/>
      <c r="T183" s="161"/>
      <c r="U183" s="165" t="s">
        <v>22</v>
      </c>
      <c r="V183" s="2"/>
      <c r="W183" s="2"/>
      <c r="X183" s="2"/>
      <c r="Y183" s="2"/>
      <c r="Z183" s="2"/>
    </row>
    <row r="184" spans="1:26" x14ac:dyDescent="0.25">
      <c r="A184" s="264"/>
      <c r="B184" s="153"/>
      <c r="C184" s="154"/>
      <c r="D184" s="154"/>
      <c r="E184" s="154"/>
      <c r="F184" s="154"/>
      <c r="G184" s="154"/>
      <c r="H184" s="154"/>
      <c r="I184" s="155"/>
      <c r="J184" s="165"/>
      <c r="K184" s="162"/>
      <c r="L184" s="163"/>
      <c r="M184" s="163"/>
      <c r="N184" s="164"/>
      <c r="O184" s="162"/>
      <c r="P184" s="163"/>
      <c r="Q184" s="164"/>
      <c r="R184" s="162"/>
      <c r="S184" s="163"/>
      <c r="T184" s="164"/>
      <c r="U184" s="165"/>
      <c r="V184" s="2"/>
      <c r="W184" s="2"/>
      <c r="X184" s="2"/>
      <c r="Y184" s="2"/>
      <c r="Z184" s="2"/>
    </row>
    <row r="185" spans="1:26" x14ac:dyDescent="0.25">
      <c r="A185" s="264"/>
      <c r="B185" s="147"/>
      <c r="C185" s="148"/>
      <c r="D185" s="148"/>
      <c r="E185" s="148"/>
      <c r="F185" s="148"/>
      <c r="G185" s="148"/>
      <c r="H185" s="148"/>
      <c r="I185" s="149"/>
      <c r="J185" s="165"/>
      <c r="K185" s="25" t="s">
        <v>28</v>
      </c>
      <c r="L185" s="25" t="s">
        <v>29</v>
      </c>
      <c r="M185" s="25" t="s">
        <v>30</v>
      </c>
      <c r="N185" s="25" t="s">
        <v>105</v>
      </c>
      <c r="O185" s="25" t="s">
        <v>34</v>
      </c>
      <c r="P185" s="25" t="s">
        <v>5</v>
      </c>
      <c r="Q185" s="25" t="s">
        <v>31</v>
      </c>
      <c r="R185" s="25" t="s">
        <v>32</v>
      </c>
      <c r="S185" s="25" t="s">
        <v>28</v>
      </c>
      <c r="T185" s="25" t="s">
        <v>33</v>
      </c>
      <c r="U185" s="165"/>
      <c r="V185" s="2"/>
      <c r="W185" s="2"/>
      <c r="X185" s="2"/>
      <c r="Y185" s="2"/>
      <c r="Z185" s="2"/>
    </row>
    <row r="186" spans="1:26" x14ac:dyDescent="0.25">
      <c r="A186" s="42" t="s">
        <v>238</v>
      </c>
      <c r="B186" s="264" t="s">
        <v>316</v>
      </c>
      <c r="C186" s="264"/>
      <c r="D186" s="264"/>
      <c r="E186" s="264"/>
      <c r="F186" s="264"/>
      <c r="G186" s="264"/>
      <c r="H186" s="264"/>
      <c r="I186" s="264"/>
      <c r="J186" s="264"/>
      <c r="K186" s="264"/>
      <c r="L186" s="264"/>
      <c r="M186" s="264"/>
      <c r="N186" s="264"/>
      <c r="O186" s="264"/>
      <c r="P186" s="264"/>
      <c r="Q186" s="264"/>
      <c r="R186" s="264"/>
      <c r="S186" s="264"/>
      <c r="T186" s="264"/>
      <c r="U186" s="264"/>
      <c r="V186" s="2"/>
      <c r="W186" s="2"/>
      <c r="X186" s="2"/>
      <c r="Y186" s="2"/>
      <c r="Z186" s="2"/>
    </row>
    <row r="187" spans="1:26" x14ac:dyDescent="0.25">
      <c r="A187" s="29" t="s">
        <v>284</v>
      </c>
      <c r="B187" s="237" t="s">
        <v>285</v>
      </c>
      <c r="C187" s="238"/>
      <c r="D187" s="238"/>
      <c r="E187" s="238"/>
      <c r="F187" s="238"/>
      <c r="G187" s="238"/>
      <c r="H187" s="238"/>
      <c r="I187" s="239"/>
      <c r="J187" s="14">
        <v>5</v>
      </c>
      <c r="K187" s="14">
        <v>2</v>
      </c>
      <c r="L187" s="14">
        <v>2</v>
      </c>
      <c r="M187" s="14">
        <v>1</v>
      </c>
      <c r="N187" s="14">
        <v>0</v>
      </c>
      <c r="O187" s="8">
        <v>5</v>
      </c>
      <c r="P187" s="9">
        <v>4</v>
      </c>
      <c r="Q187" s="9">
        <v>9</v>
      </c>
      <c r="R187" s="14"/>
      <c r="S187" s="14" t="s">
        <v>28</v>
      </c>
      <c r="T187" s="69"/>
      <c r="U187" s="7" t="s">
        <v>176</v>
      </c>
      <c r="V187" s="2"/>
      <c r="W187" s="2"/>
      <c r="X187" s="2"/>
      <c r="Y187" s="2"/>
      <c r="Z187" s="2"/>
    </row>
    <row r="188" spans="1:26" x14ac:dyDescent="0.25">
      <c r="A188" s="29" t="s">
        <v>286</v>
      </c>
      <c r="B188" s="237" t="s">
        <v>287</v>
      </c>
      <c r="C188" s="238"/>
      <c r="D188" s="238"/>
      <c r="E188" s="238"/>
      <c r="F188" s="238"/>
      <c r="G188" s="238"/>
      <c r="H188" s="238"/>
      <c r="I188" s="239"/>
      <c r="J188" s="14">
        <v>5</v>
      </c>
      <c r="K188" s="14">
        <v>2</v>
      </c>
      <c r="L188" s="14">
        <v>2</v>
      </c>
      <c r="M188" s="14">
        <v>1</v>
      </c>
      <c r="N188" s="14">
        <v>0</v>
      </c>
      <c r="O188" s="8">
        <v>5</v>
      </c>
      <c r="P188" s="9">
        <v>4</v>
      </c>
      <c r="Q188" s="9">
        <v>9</v>
      </c>
      <c r="R188" s="14"/>
      <c r="S188" s="14" t="s">
        <v>28</v>
      </c>
      <c r="T188" s="69"/>
      <c r="U188" s="7" t="s">
        <v>176</v>
      </c>
      <c r="V188" s="2"/>
      <c r="W188" s="2"/>
      <c r="X188" s="2"/>
      <c r="Y188" s="2"/>
      <c r="Z188" s="2"/>
    </row>
    <row r="189" spans="1:26" x14ac:dyDescent="0.25">
      <c r="A189" s="42" t="s">
        <v>252</v>
      </c>
      <c r="B189" s="264" t="s">
        <v>317</v>
      </c>
      <c r="C189" s="264"/>
      <c r="D189" s="264"/>
      <c r="E189" s="264"/>
      <c r="F189" s="264"/>
      <c r="G189" s="264"/>
      <c r="H189" s="264"/>
      <c r="I189" s="264"/>
      <c r="J189" s="264"/>
      <c r="K189" s="264"/>
      <c r="L189" s="264"/>
      <c r="M189" s="264"/>
      <c r="N189" s="264"/>
      <c r="O189" s="264"/>
      <c r="P189" s="264"/>
      <c r="Q189" s="264"/>
      <c r="R189" s="264"/>
      <c r="S189" s="264"/>
      <c r="T189" s="264"/>
      <c r="U189" s="264"/>
      <c r="V189" s="37"/>
      <c r="W189" s="37"/>
      <c r="X189" s="37"/>
      <c r="Y189" s="37"/>
      <c r="Z189" s="37"/>
    </row>
    <row r="190" spans="1:26" x14ac:dyDescent="0.25">
      <c r="A190" s="29" t="s">
        <v>288</v>
      </c>
      <c r="B190" s="276" t="s">
        <v>289</v>
      </c>
      <c r="C190" s="276"/>
      <c r="D190" s="276"/>
      <c r="E190" s="276"/>
      <c r="F190" s="276"/>
      <c r="G190" s="276"/>
      <c r="H190" s="276"/>
      <c r="I190" s="276"/>
      <c r="J190" s="14">
        <v>5</v>
      </c>
      <c r="K190" s="14">
        <v>2</v>
      </c>
      <c r="L190" s="14">
        <v>2</v>
      </c>
      <c r="M190" s="14">
        <v>0</v>
      </c>
      <c r="N190" s="14">
        <v>0</v>
      </c>
      <c r="O190" s="8">
        <v>4</v>
      </c>
      <c r="P190" s="9">
        <v>5</v>
      </c>
      <c r="Q190" s="9">
        <v>9</v>
      </c>
      <c r="R190" s="14" t="s">
        <v>32</v>
      </c>
      <c r="S190" s="14"/>
      <c r="T190" s="69"/>
      <c r="U190" s="7" t="s">
        <v>173</v>
      </c>
      <c r="V190" s="37"/>
      <c r="W190" s="37"/>
      <c r="X190" s="37"/>
      <c r="Y190" s="37"/>
      <c r="Z190" s="37"/>
    </row>
    <row r="191" spans="1:26" x14ac:dyDescent="0.25">
      <c r="A191" s="29" t="s">
        <v>290</v>
      </c>
      <c r="B191" s="276" t="s">
        <v>291</v>
      </c>
      <c r="C191" s="276"/>
      <c r="D191" s="276"/>
      <c r="E191" s="276"/>
      <c r="F191" s="276"/>
      <c r="G191" s="276"/>
      <c r="H191" s="276"/>
      <c r="I191" s="276"/>
      <c r="J191" s="14">
        <v>5</v>
      </c>
      <c r="K191" s="14">
        <v>2</v>
      </c>
      <c r="L191" s="14">
        <v>2</v>
      </c>
      <c r="M191" s="14">
        <v>0</v>
      </c>
      <c r="N191" s="14">
        <v>0</v>
      </c>
      <c r="O191" s="8">
        <v>4</v>
      </c>
      <c r="P191" s="9">
        <v>5</v>
      </c>
      <c r="Q191" s="9">
        <v>9</v>
      </c>
      <c r="R191" s="14" t="s">
        <v>32</v>
      </c>
      <c r="S191" s="14"/>
      <c r="T191" s="69"/>
      <c r="U191" s="7" t="s">
        <v>173</v>
      </c>
      <c r="V191" s="37"/>
      <c r="W191" s="37"/>
      <c r="X191" s="37"/>
      <c r="Y191" s="37"/>
      <c r="Z191" s="37"/>
    </row>
    <row r="192" spans="1:26" x14ac:dyDescent="0.25">
      <c r="A192" s="29" t="s">
        <v>292</v>
      </c>
      <c r="B192" s="276" t="s">
        <v>293</v>
      </c>
      <c r="C192" s="276"/>
      <c r="D192" s="276"/>
      <c r="E192" s="276"/>
      <c r="F192" s="276"/>
      <c r="G192" s="276"/>
      <c r="H192" s="276"/>
      <c r="I192" s="276"/>
      <c r="J192" s="14">
        <v>5</v>
      </c>
      <c r="K192" s="14">
        <v>2</v>
      </c>
      <c r="L192" s="14">
        <v>2</v>
      </c>
      <c r="M192" s="14">
        <v>0</v>
      </c>
      <c r="N192" s="14">
        <v>0</v>
      </c>
      <c r="O192" s="8">
        <v>4</v>
      </c>
      <c r="P192" s="9">
        <v>5</v>
      </c>
      <c r="Q192" s="9">
        <v>9</v>
      </c>
      <c r="R192" s="14" t="s">
        <v>32</v>
      </c>
      <c r="S192" s="14"/>
      <c r="T192" s="69"/>
      <c r="U192" s="7" t="s">
        <v>173</v>
      </c>
      <c r="V192" s="37"/>
      <c r="W192" s="37"/>
      <c r="X192" s="37"/>
      <c r="Y192" s="37"/>
      <c r="Z192" s="37"/>
    </row>
    <row r="193" spans="1:26" x14ac:dyDescent="0.25">
      <c r="A193" s="42" t="s">
        <v>266</v>
      </c>
      <c r="B193" s="264" t="s">
        <v>318</v>
      </c>
      <c r="C193" s="264"/>
      <c r="D193" s="264"/>
      <c r="E193" s="264"/>
      <c r="F193" s="264"/>
      <c r="G193" s="264"/>
      <c r="H193" s="264"/>
      <c r="I193" s="264"/>
      <c r="J193" s="264"/>
      <c r="K193" s="264"/>
      <c r="L193" s="264"/>
      <c r="M193" s="264"/>
      <c r="N193" s="264"/>
      <c r="O193" s="264"/>
      <c r="P193" s="264"/>
      <c r="Q193" s="264"/>
      <c r="R193" s="264"/>
      <c r="S193" s="264"/>
      <c r="T193" s="264"/>
      <c r="U193" s="264"/>
      <c r="V193" s="37"/>
      <c r="W193" s="37"/>
      <c r="X193" s="37"/>
      <c r="Y193" s="37"/>
      <c r="Z193" s="37"/>
    </row>
    <row r="194" spans="1:26" x14ac:dyDescent="0.25">
      <c r="A194" s="68" t="s">
        <v>294</v>
      </c>
      <c r="B194" s="309" t="s">
        <v>295</v>
      </c>
      <c r="C194" s="309"/>
      <c r="D194" s="309"/>
      <c r="E194" s="309"/>
      <c r="F194" s="309"/>
      <c r="G194" s="309"/>
      <c r="H194" s="309"/>
      <c r="I194" s="309"/>
      <c r="J194" s="14">
        <v>5</v>
      </c>
      <c r="K194" s="14">
        <v>2</v>
      </c>
      <c r="L194" s="14">
        <v>1</v>
      </c>
      <c r="M194" s="14">
        <v>0</v>
      </c>
      <c r="N194" s="14">
        <v>0</v>
      </c>
      <c r="O194" s="8">
        <v>3</v>
      </c>
      <c r="P194" s="9">
        <v>6</v>
      </c>
      <c r="Q194" s="9">
        <v>9</v>
      </c>
      <c r="R194" s="14"/>
      <c r="S194" s="14" t="s">
        <v>28</v>
      </c>
      <c r="T194" s="69"/>
      <c r="U194" s="7" t="s">
        <v>173</v>
      </c>
      <c r="V194" s="37"/>
      <c r="W194" s="37"/>
      <c r="X194" s="37"/>
      <c r="Y194" s="37"/>
      <c r="Z194" s="37"/>
    </row>
    <row r="195" spans="1:26" x14ac:dyDescent="0.25">
      <c r="A195" s="68" t="s">
        <v>296</v>
      </c>
      <c r="B195" s="309" t="s">
        <v>297</v>
      </c>
      <c r="C195" s="309"/>
      <c r="D195" s="309"/>
      <c r="E195" s="309"/>
      <c r="F195" s="309"/>
      <c r="G195" s="309"/>
      <c r="H195" s="309"/>
      <c r="I195" s="309"/>
      <c r="J195" s="14">
        <v>5</v>
      </c>
      <c r="K195" s="14">
        <v>2</v>
      </c>
      <c r="L195" s="14">
        <v>0</v>
      </c>
      <c r="M195" s="14">
        <v>1</v>
      </c>
      <c r="N195" s="14">
        <v>0</v>
      </c>
      <c r="O195" s="8">
        <v>3</v>
      </c>
      <c r="P195" s="9">
        <v>6</v>
      </c>
      <c r="Q195" s="9">
        <v>9</v>
      </c>
      <c r="R195" s="14"/>
      <c r="S195" s="14" t="s">
        <v>28</v>
      </c>
      <c r="T195" s="69"/>
      <c r="U195" s="7" t="s">
        <v>173</v>
      </c>
      <c r="V195" s="37"/>
      <c r="W195" s="37"/>
      <c r="X195" s="37"/>
      <c r="Y195" s="37"/>
      <c r="Z195" s="37"/>
    </row>
    <row r="196" spans="1:26" x14ac:dyDescent="0.25">
      <c r="A196" s="29" t="s">
        <v>298</v>
      </c>
      <c r="B196" s="310" t="s">
        <v>299</v>
      </c>
      <c r="C196" s="310"/>
      <c r="D196" s="310"/>
      <c r="E196" s="310"/>
      <c r="F196" s="310"/>
      <c r="G196" s="310"/>
      <c r="H196" s="310"/>
      <c r="I196" s="310"/>
      <c r="J196" s="70">
        <v>5</v>
      </c>
      <c r="K196" s="14">
        <v>2</v>
      </c>
      <c r="L196" s="14">
        <v>1</v>
      </c>
      <c r="M196" s="14">
        <v>0</v>
      </c>
      <c r="N196" s="14">
        <v>0</v>
      </c>
      <c r="O196" s="8">
        <v>3</v>
      </c>
      <c r="P196" s="9">
        <v>6</v>
      </c>
      <c r="Q196" s="9">
        <v>9</v>
      </c>
      <c r="R196" s="14"/>
      <c r="S196" s="14" t="s">
        <v>28</v>
      </c>
      <c r="T196" s="69"/>
      <c r="U196" s="7" t="s">
        <v>173</v>
      </c>
      <c r="V196" s="37"/>
      <c r="W196" s="37"/>
      <c r="X196" s="37"/>
      <c r="Y196" s="37"/>
      <c r="Z196" s="37"/>
    </row>
    <row r="197" spans="1:26" x14ac:dyDescent="0.25">
      <c r="A197" s="29" t="s">
        <v>300</v>
      </c>
      <c r="B197" s="276" t="s">
        <v>301</v>
      </c>
      <c r="C197" s="276"/>
      <c r="D197" s="276"/>
      <c r="E197" s="276"/>
      <c r="F197" s="276"/>
      <c r="G197" s="276"/>
      <c r="H197" s="276"/>
      <c r="I197" s="276"/>
      <c r="J197" s="14">
        <v>5</v>
      </c>
      <c r="K197" s="14">
        <v>2</v>
      </c>
      <c r="L197" s="14">
        <v>0</v>
      </c>
      <c r="M197" s="14">
        <v>1</v>
      </c>
      <c r="N197" s="14">
        <v>0</v>
      </c>
      <c r="O197" s="8">
        <v>3</v>
      </c>
      <c r="P197" s="9">
        <v>6</v>
      </c>
      <c r="Q197" s="9">
        <v>9</v>
      </c>
      <c r="R197" s="14" t="s">
        <v>32</v>
      </c>
      <c r="S197" s="14"/>
      <c r="T197" s="69"/>
      <c r="U197" s="7" t="s">
        <v>173</v>
      </c>
      <c r="V197" s="37"/>
      <c r="W197" s="37"/>
      <c r="X197" s="37"/>
      <c r="Y197" s="37"/>
      <c r="Z197" s="37"/>
    </row>
    <row r="198" spans="1:26" x14ac:dyDescent="0.25">
      <c r="A198" s="42" t="s">
        <v>278</v>
      </c>
      <c r="B198" s="264" t="s">
        <v>319</v>
      </c>
      <c r="C198" s="264"/>
      <c r="D198" s="264"/>
      <c r="E198" s="264"/>
      <c r="F198" s="264"/>
      <c r="G198" s="264"/>
      <c r="H198" s="264"/>
      <c r="I198" s="264"/>
      <c r="J198" s="264"/>
      <c r="K198" s="264"/>
      <c r="L198" s="264"/>
      <c r="M198" s="264"/>
      <c r="N198" s="264"/>
      <c r="O198" s="264"/>
      <c r="P198" s="264"/>
      <c r="Q198" s="264"/>
      <c r="R198" s="264"/>
      <c r="S198" s="264"/>
      <c r="T198" s="264"/>
      <c r="U198" s="264"/>
    </row>
    <row r="199" spans="1:26" x14ac:dyDescent="0.25">
      <c r="A199" s="29" t="s">
        <v>302</v>
      </c>
      <c r="B199" s="310" t="s">
        <v>303</v>
      </c>
      <c r="C199" s="310"/>
      <c r="D199" s="310"/>
      <c r="E199" s="310"/>
      <c r="F199" s="310"/>
      <c r="G199" s="310"/>
      <c r="H199" s="310"/>
      <c r="I199" s="310"/>
      <c r="J199" s="14">
        <v>5</v>
      </c>
      <c r="K199" s="14">
        <v>2</v>
      </c>
      <c r="L199" s="14">
        <v>2</v>
      </c>
      <c r="M199" s="14">
        <v>0</v>
      </c>
      <c r="N199" s="14">
        <v>0</v>
      </c>
      <c r="O199" s="8">
        <v>4</v>
      </c>
      <c r="P199" s="9">
        <v>5</v>
      </c>
      <c r="Q199" s="9">
        <v>9</v>
      </c>
      <c r="R199" s="14"/>
      <c r="S199" s="14" t="s">
        <v>28</v>
      </c>
      <c r="T199" s="69"/>
      <c r="U199" s="7" t="s">
        <v>173</v>
      </c>
      <c r="V199" s="2"/>
      <c r="W199" s="4"/>
      <c r="X199" s="4"/>
      <c r="Y199" s="4"/>
      <c r="Z199" s="4"/>
    </row>
    <row r="200" spans="1:26" x14ac:dyDescent="0.25">
      <c r="A200" s="29" t="s">
        <v>304</v>
      </c>
      <c r="B200" s="276" t="s">
        <v>305</v>
      </c>
      <c r="C200" s="276"/>
      <c r="D200" s="276"/>
      <c r="E200" s="276"/>
      <c r="F200" s="276"/>
      <c r="G200" s="276"/>
      <c r="H200" s="276"/>
      <c r="I200" s="276"/>
      <c r="J200" s="14">
        <v>5</v>
      </c>
      <c r="K200" s="14">
        <v>2</v>
      </c>
      <c r="L200" s="14">
        <v>2</v>
      </c>
      <c r="M200" s="14">
        <v>0</v>
      </c>
      <c r="N200" s="14">
        <v>0</v>
      </c>
      <c r="O200" s="8">
        <v>4</v>
      </c>
      <c r="P200" s="9">
        <v>5</v>
      </c>
      <c r="Q200" s="9">
        <v>9</v>
      </c>
      <c r="R200" s="14"/>
      <c r="S200" s="14" t="s">
        <v>28</v>
      </c>
      <c r="T200" s="69"/>
      <c r="U200" s="7" t="s">
        <v>173</v>
      </c>
      <c r="V200" s="4"/>
      <c r="W200" s="4"/>
      <c r="X200" s="4"/>
      <c r="Y200" s="4"/>
      <c r="Z200" s="4"/>
    </row>
    <row r="201" spans="1:26" x14ac:dyDescent="0.25">
      <c r="A201" s="42" t="s">
        <v>280</v>
      </c>
      <c r="B201" s="264" t="s">
        <v>320</v>
      </c>
      <c r="C201" s="264"/>
      <c r="D201" s="264"/>
      <c r="E201" s="264"/>
      <c r="F201" s="264"/>
      <c r="G201" s="264"/>
      <c r="H201" s="264"/>
      <c r="I201" s="264"/>
      <c r="J201" s="264"/>
      <c r="K201" s="264"/>
      <c r="L201" s="264"/>
      <c r="M201" s="264"/>
      <c r="N201" s="264"/>
      <c r="O201" s="264"/>
      <c r="P201" s="264"/>
      <c r="Q201" s="264"/>
      <c r="R201" s="264"/>
      <c r="S201" s="264"/>
      <c r="T201" s="264"/>
      <c r="U201" s="264"/>
      <c r="V201" s="4"/>
      <c r="W201" s="4"/>
      <c r="X201" s="4"/>
      <c r="Y201" s="4"/>
      <c r="Z201" s="4"/>
    </row>
    <row r="202" spans="1:26" x14ac:dyDescent="0.25">
      <c r="A202" s="71" t="s">
        <v>306</v>
      </c>
      <c r="B202" s="359" t="s">
        <v>307</v>
      </c>
      <c r="C202" s="360"/>
      <c r="D202" s="360"/>
      <c r="E202" s="360"/>
      <c r="F202" s="360"/>
      <c r="G202" s="360"/>
      <c r="H202" s="360"/>
      <c r="I202" s="361"/>
      <c r="J202" s="72">
        <v>5</v>
      </c>
      <c r="K202" s="72">
        <v>2</v>
      </c>
      <c r="L202" s="72">
        <v>0</v>
      </c>
      <c r="M202" s="72">
        <v>2</v>
      </c>
      <c r="N202" s="14">
        <v>0</v>
      </c>
      <c r="O202" s="8">
        <v>4</v>
      </c>
      <c r="P202" s="9">
        <v>5</v>
      </c>
      <c r="Q202" s="9">
        <v>9</v>
      </c>
      <c r="R202" s="72"/>
      <c r="S202" s="72" t="s">
        <v>28</v>
      </c>
      <c r="T202" s="73"/>
      <c r="U202" s="7" t="s">
        <v>173</v>
      </c>
      <c r="V202" s="4"/>
      <c r="W202" s="4"/>
      <c r="X202" s="4"/>
      <c r="Y202" s="4"/>
      <c r="Z202" s="4"/>
    </row>
    <row r="203" spans="1:26" x14ac:dyDescent="0.25">
      <c r="A203" s="29" t="s">
        <v>308</v>
      </c>
      <c r="B203" s="237" t="s">
        <v>309</v>
      </c>
      <c r="C203" s="238"/>
      <c r="D203" s="238"/>
      <c r="E203" s="238"/>
      <c r="F203" s="238"/>
      <c r="G203" s="238"/>
      <c r="H203" s="238"/>
      <c r="I203" s="239"/>
      <c r="J203" s="14">
        <v>5</v>
      </c>
      <c r="K203" s="14">
        <v>2</v>
      </c>
      <c r="L203" s="14">
        <v>2</v>
      </c>
      <c r="M203" s="14">
        <v>0</v>
      </c>
      <c r="N203" s="14">
        <v>0</v>
      </c>
      <c r="O203" s="8">
        <v>4</v>
      </c>
      <c r="P203" s="9">
        <v>5</v>
      </c>
      <c r="Q203" s="9">
        <v>9</v>
      </c>
      <c r="R203" s="14" t="s">
        <v>32</v>
      </c>
      <c r="S203" s="14"/>
      <c r="T203" s="69"/>
      <c r="U203" s="7" t="s">
        <v>173</v>
      </c>
      <c r="V203" s="4"/>
      <c r="W203" s="4"/>
      <c r="X203" s="4"/>
      <c r="Y203" s="4"/>
      <c r="Z203" s="4"/>
    </row>
    <row r="204" spans="1:26" x14ac:dyDescent="0.25">
      <c r="A204" s="29" t="s">
        <v>310</v>
      </c>
      <c r="B204" s="237" t="s">
        <v>311</v>
      </c>
      <c r="C204" s="238"/>
      <c r="D204" s="238"/>
      <c r="E204" s="238"/>
      <c r="F204" s="238"/>
      <c r="G204" s="238"/>
      <c r="H204" s="238"/>
      <c r="I204" s="239"/>
      <c r="J204" s="14">
        <v>5</v>
      </c>
      <c r="K204" s="14">
        <v>2</v>
      </c>
      <c r="L204" s="14">
        <v>0</v>
      </c>
      <c r="M204" s="14">
        <v>2</v>
      </c>
      <c r="N204" s="14">
        <v>0</v>
      </c>
      <c r="O204" s="8">
        <v>4</v>
      </c>
      <c r="P204" s="9">
        <v>5</v>
      </c>
      <c r="Q204" s="9">
        <v>9</v>
      </c>
      <c r="R204" s="14" t="s">
        <v>32</v>
      </c>
      <c r="S204" s="14"/>
      <c r="T204" s="69"/>
      <c r="U204" s="7" t="s">
        <v>173</v>
      </c>
      <c r="V204" s="4"/>
      <c r="W204" s="4"/>
      <c r="X204" s="4"/>
      <c r="Y204" s="4"/>
      <c r="Z204" s="4"/>
    </row>
    <row r="205" spans="1:26" x14ac:dyDescent="0.25">
      <c r="A205" s="42" t="s">
        <v>282</v>
      </c>
      <c r="B205" s="264" t="s">
        <v>336</v>
      </c>
      <c r="C205" s="264"/>
      <c r="D205" s="264"/>
      <c r="E205" s="264"/>
      <c r="F205" s="264"/>
      <c r="G205" s="264"/>
      <c r="H205" s="264"/>
      <c r="I205" s="264"/>
      <c r="J205" s="264"/>
      <c r="K205" s="264"/>
      <c r="L205" s="264"/>
      <c r="M205" s="264"/>
      <c r="N205" s="264"/>
      <c r="O205" s="264"/>
      <c r="P205" s="264"/>
      <c r="Q205" s="264"/>
      <c r="R205" s="264"/>
      <c r="S205" s="264"/>
      <c r="T205" s="264"/>
      <c r="U205" s="264"/>
      <c r="V205" s="4"/>
      <c r="W205" s="4"/>
      <c r="X205" s="4"/>
      <c r="Y205" s="4"/>
      <c r="Z205" s="4"/>
    </row>
    <row r="206" spans="1:26" x14ac:dyDescent="0.25">
      <c r="A206" s="29" t="s">
        <v>312</v>
      </c>
      <c r="B206" s="276" t="s">
        <v>313</v>
      </c>
      <c r="C206" s="276"/>
      <c r="D206" s="276"/>
      <c r="E206" s="276"/>
      <c r="F206" s="276"/>
      <c r="G206" s="276"/>
      <c r="H206" s="276"/>
      <c r="I206" s="276"/>
      <c r="J206" s="14">
        <v>5</v>
      </c>
      <c r="K206" s="14">
        <v>2</v>
      </c>
      <c r="L206" s="14">
        <v>2</v>
      </c>
      <c r="M206" s="14">
        <v>0</v>
      </c>
      <c r="N206" s="14">
        <v>0</v>
      </c>
      <c r="O206" s="8">
        <v>4</v>
      </c>
      <c r="P206" s="9">
        <v>5</v>
      </c>
      <c r="Q206" s="9">
        <v>9</v>
      </c>
      <c r="R206" s="14" t="s">
        <v>32</v>
      </c>
      <c r="S206" s="14"/>
      <c r="T206" s="69"/>
      <c r="U206" s="7" t="s">
        <v>173</v>
      </c>
      <c r="V206" s="4"/>
      <c r="W206" s="4"/>
      <c r="X206" s="4"/>
      <c r="Y206" s="4"/>
      <c r="Z206" s="4"/>
    </row>
    <row r="207" spans="1:26" ht="14.4" x14ac:dyDescent="0.3">
      <c r="A207" s="29" t="s">
        <v>314</v>
      </c>
      <c r="B207" s="276" t="s">
        <v>315</v>
      </c>
      <c r="C207" s="276"/>
      <c r="D207" s="276"/>
      <c r="E207" s="276"/>
      <c r="F207" s="276"/>
      <c r="G207" s="276"/>
      <c r="H207" s="276"/>
      <c r="I207" s="276"/>
      <c r="J207" s="14">
        <v>5</v>
      </c>
      <c r="K207" s="14">
        <v>2</v>
      </c>
      <c r="L207" s="14">
        <v>0</v>
      </c>
      <c r="M207" s="14">
        <v>2</v>
      </c>
      <c r="N207" s="14">
        <v>0</v>
      </c>
      <c r="O207" s="8">
        <v>4</v>
      </c>
      <c r="P207" s="9">
        <v>5</v>
      </c>
      <c r="Q207" s="9">
        <v>9</v>
      </c>
      <c r="R207" s="14" t="s">
        <v>32</v>
      </c>
      <c r="S207" s="14"/>
      <c r="T207" s="69"/>
      <c r="U207" s="7" t="s">
        <v>173</v>
      </c>
      <c r="V207"/>
      <c r="W207"/>
      <c r="X207"/>
      <c r="Y207"/>
      <c r="Z207"/>
    </row>
    <row r="208" spans="1:26" ht="14.4" x14ac:dyDescent="0.3">
      <c r="A208" s="42"/>
      <c r="B208" s="240" t="s">
        <v>91</v>
      </c>
      <c r="C208" s="241"/>
      <c r="D208" s="241"/>
      <c r="E208" s="241"/>
      <c r="F208" s="241"/>
      <c r="G208" s="241"/>
      <c r="H208" s="241"/>
      <c r="I208" s="241"/>
      <c r="J208" s="241"/>
      <c r="K208" s="241"/>
      <c r="L208" s="241"/>
      <c r="M208" s="241"/>
      <c r="N208" s="241"/>
      <c r="O208" s="241"/>
      <c r="P208" s="241"/>
      <c r="Q208" s="241"/>
      <c r="R208" s="241"/>
      <c r="S208" s="241"/>
      <c r="T208" s="241"/>
      <c r="U208" s="242"/>
      <c r="V208"/>
      <c r="W208"/>
      <c r="X208"/>
      <c r="Y208"/>
      <c r="Z208"/>
    </row>
    <row r="209" spans="1:26" ht="14.4" x14ac:dyDescent="0.3">
      <c r="A209" s="29"/>
      <c r="B209" s="237"/>
      <c r="C209" s="238"/>
      <c r="D209" s="238"/>
      <c r="E209" s="238"/>
      <c r="F209" s="238"/>
      <c r="G209" s="238"/>
      <c r="H209" s="238"/>
      <c r="I209" s="239"/>
      <c r="J209" s="14">
        <v>0</v>
      </c>
      <c r="K209" s="14">
        <v>0</v>
      </c>
      <c r="L209" s="14">
        <v>0</v>
      </c>
      <c r="M209" s="14">
        <v>0</v>
      </c>
      <c r="N209" s="14">
        <v>0</v>
      </c>
      <c r="O209" s="8">
        <f t="shared" ref="O209:O211" si="14">K209+L209+M209+N209</f>
        <v>0</v>
      </c>
      <c r="P209" s="9">
        <f t="shared" ref="P209" si="15">Q209-O209</f>
        <v>0</v>
      </c>
      <c r="Q209" s="9">
        <f t="shared" ref="Q209" si="16">ROUND(PRODUCT(J209,25)/14,0)</f>
        <v>0</v>
      </c>
      <c r="R209" s="12"/>
      <c r="S209" s="5"/>
      <c r="T209" s="13"/>
      <c r="U209" s="5"/>
      <c r="V209"/>
      <c r="W209"/>
      <c r="X209"/>
      <c r="Y209"/>
      <c r="Z209"/>
    </row>
    <row r="210" spans="1:26" ht="14.4" x14ac:dyDescent="0.3">
      <c r="A210" s="42"/>
      <c r="B210" s="240" t="s">
        <v>92</v>
      </c>
      <c r="C210" s="241"/>
      <c r="D210" s="241"/>
      <c r="E210" s="241"/>
      <c r="F210" s="241"/>
      <c r="G210" s="241"/>
      <c r="H210" s="241"/>
      <c r="I210" s="241"/>
      <c r="J210" s="241"/>
      <c r="K210" s="241"/>
      <c r="L210" s="241"/>
      <c r="M210" s="241"/>
      <c r="N210" s="241"/>
      <c r="O210" s="241"/>
      <c r="P210" s="241"/>
      <c r="Q210" s="241"/>
      <c r="R210" s="241"/>
      <c r="S210" s="241"/>
      <c r="T210" s="241"/>
      <c r="U210" s="242"/>
      <c r="V210"/>
      <c r="W210"/>
      <c r="X210"/>
      <c r="Y210"/>
      <c r="Z210"/>
    </row>
    <row r="211" spans="1:26" ht="14.4" x14ac:dyDescent="0.3">
      <c r="A211" s="29"/>
      <c r="B211" s="237"/>
      <c r="C211" s="238"/>
      <c r="D211" s="238"/>
      <c r="E211" s="238"/>
      <c r="F211" s="238"/>
      <c r="G211" s="238"/>
      <c r="H211" s="238"/>
      <c r="I211" s="239"/>
      <c r="J211" s="14">
        <v>0</v>
      </c>
      <c r="K211" s="14">
        <v>0</v>
      </c>
      <c r="L211" s="14">
        <v>0</v>
      </c>
      <c r="M211" s="14">
        <v>0</v>
      </c>
      <c r="N211" s="14">
        <v>0</v>
      </c>
      <c r="O211" s="8">
        <f t="shared" si="14"/>
        <v>0</v>
      </c>
      <c r="P211" s="9">
        <f t="shared" ref="P211" si="17">Q211-O211</f>
        <v>0</v>
      </c>
      <c r="Q211" s="9">
        <f>ROUND(PRODUCT(J211,25)/14,0)</f>
        <v>0</v>
      </c>
      <c r="R211" s="12"/>
      <c r="S211" s="5"/>
      <c r="T211" s="13"/>
      <c r="U211" s="5"/>
      <c r="V211"/>
      <c r="W211"/>
      <c r="X211"/>
      <c r="Y211"/>
      <c r="Z211"/>
    </row>
    <row r="212" spans="1:26" ht="14.4" x14ac:dyDescent="0.3">
      <c r="A212" s="325" t="s">
        <v>137</v>
      </c>
      <c r="B212" s="326"/>
      <c r="C212" s="326"/>
      <c r="D212" s="326"/>
      <c r="E212" s="326"/>
      <c r="F212" s="326"/>
      <c r="G212" s="326"/>
      <c r="H212" s="326"/>
      <c r="I212" s="327"/>
      <c r="J212" s="11">
        <f t="shared" ref="J212:Q212" si="18">SUM(J187,J190,J194,J199,J202,J206,J209,J211)</f>
        <v>30</v>
      </c>
      <c r="K212" s="11">
        <f t="shared" si="18"/>
        <v>12</v>
      </c>
      <c r="L212" s="11">
        <f t="shared" si="18"/>
        <v>9</v>
      </c>
      <c r="M212" s="11">
        <f t="shared" si="18"/>
        <v>3</v>
      </c>
      <c r="N212" s="11">
        <f t="shared" si="18"/>
        <v>0</v>
      </c>
      <c r="O212" s="11">
        <f t="shared" si="18"/>
        <v>24</v>
      </c>
      <c r="P212" s="11">
        <f t="shared" si="18"/>
        <v>30</v>
      </c>
      <c r="Q212" s="11">
        <f t="shared" si="18"/>
        <v>54</v>
      </c>
      <c r="R212" s="11">
        <f>COUNTIF(R187,"E")+COUNTIF(R190,"E")+COUNTIF(R194,"E")+COUNTIF(R199,"E")+COUNTIF(R202,"E")+COUNTIF(R206,"E")+COUNTIF(R209,"E")+COUNTIF(R211,"E")</f>
        <v>2</v>
      </c>
      <c r="S212" s="11">
        <f>COUNTIF(S187,"C")+COUNTIF(S190,"C")+COUNTIF(S194,"C")+COUNTIF(S199,"C")+COUNTIF(S202,"C")+COUNTIF(S206,"C")+COUNTIF(S209,"C")+COUNTIF(S211,"C")</f>
        <v>4</v>
      </c>
      <c r="T212" s="11">
        <f>COUNTIF(T187,"VP")+COUNTIF(T190,"VP")+COUNTIF(T194,"VP")+COUNTIF(T199,"VP")+COUNTIF(T202,"VP")+COUNTIF(T206,"VP")+COUNTIF(T209,"VP")+COUNTIF(T211,"VP")</f>
        <v>0</v>
      </c>
      <c r="U212" s="33">
        <f>COUNTA(U187,U190,U194,U199,U202,U206,U209,U211)</f>
        <v>6</v>
      </c>
      <c r="V212"/>
      <c r="W212"/>
      <c r="X212"/>
      <c r="Y212"/>
      <c r="Z212"/>
    </row>
    <row r="213" spans="1:26" x14ac:dyDescent="0.25">
      <c r="A213" s="328" t="s">
        <v>48</v>
      </c>
      <c r="B213" s="329"/>
      <c r="C213" s="329"/>
      <c r="D213" s="329"/>
      <c r="E213" s="329"/>
      <c r="F213" s="329"/>
      <c r="G213" s="329"/>
      <c r="H213" s="329"/>
      <c r="I213" s="329"/>
      <c r="J213" s="330"/>
      <c r="K213" s="11">
        <f t="shared" ref="K213:Q213" si="19">SUM(K187,K190,K194,K199,K202,K206,K209,K211)*14</f>
        <v>168</v>
      </c>
      <c r="L213" s="11">
        <f t="shared" si="19"/>
        <v>126</v>
      </c>
      <c r="M213" s="11">
        <f t="shared" si="19"/>
        <v>42</v>
      </c>
      <c r="N213" s="11">
        <f t="shared" si="19"/>
        <v>0</v>
      </c>
      <c r="O213" s="11">
        <f t="shared" si="19"/>
        <v>336</v>
      </c>
      <c r="P213" s="11">
        <f t="shared" si="19"/>
        <v>420</v>
      </c>
      <c r="Q213" s="11">
        <f t="shared" si="19"/>
        <v>756</v>
      </c>
      <c r="R213" s="362"/>
      <c r="S213" s="362"/>
      <c r="T213" s="362"/>
      <c r="U213" s="362"/>
    </row>
    <row r="214" spans="1:26" x14ac:dyDescent="0.25">
      <c r="A214" s="331"/>
      <c r="B214" s="332"/>
      <c r="C214" s="332"/>
      <c r="D214" s="332"/>
      <c r="E214" s="332"/>
      <c r="F214" s="332"/>
      <c r="G214" s="332"/>
      <c r="H214" s="332"/>
      <c r="I214" s="332"/>
      <c r="J214" s="333"/>
      <c r="K214" s="221">
        <f>SUM(K213:N213)</f>
        <v>336</v>
      </c>
      <c r="L214" s="222"/>
      <c r="M214" s="222"/>
      <c r="N214" s="223"/>
      <c r="O214" s="221">
        <f>SUM(O213:P213)</f>
        <v>756</v>
      </c>
      <c r="P214" s="222"/>
      <c r="Q214" s="223"/>
      <c r="R214" s="362"/>
      <c r="S214" s="362"/>
      <c r="T214" s="362"/>
      <c r="U214" s="362"/>
    </row>
    <row r="215" spans="1:26" x14ac:dyDescent="0.25">
      <c r="A215" s="216" t="s">
        <v>95</v>
      </c>
      <c r="B215" s="217"/>
      <c r="C215" s="217"/>
      <c r="D215" s="217"/>
      <c r="E215" s="217"/>
      <c r="F215" s="217"/>
      <c r="G215" s="217"/>
      <c r="H215" s="217"/>
      <c r="I215" s="217"/>
      <c r="J215" s="218"/>
      <c r="K215" s="273">
        <f>U212/SUM(U53,U70,U86,U103,U121,U139,U157,U176)</f>
        <v>0.10169491525423729</v>
      </c>
      <c r="L215" s="274"/>
      <c r="M215" s="274"/>
      <c r="N215" s="274"/>
      <c r="O215" s="274"/>
      <c r="P215" s="274"/>
      <c r="Q215" s="274"/>
      <c r="R215" s="274"/>
      <c r="S215" s="274"/>
      <c r="T215" s="274"/>
      <c r="U215" s="275"/>
    </row>
    <row r="216" spans="1:26" x14ac:dyDescent="0.25">
      <c r="A216" s="219" t="s">
        <v>96</v>
      </c>
      <c r="B216" s="219"/>
      <c r="C216" s="219"/>
      <c r="D216" s="219"/>
      <c r="E216" s="219"/>
      <c r="F216" s="219"/>
      <c r="G216" s="219"/>
      <c r="H216" s="219"/>
      <c r="I216" s="219"/>
      <c r="J216" s="219"/>
      <c r="K216" s="273">
        <f>K214/(SUM(O53,O70,O86,O103,O121,O139,O157,O176)*14)</f>
        <v>0.11320754716981132</v>
      </c>
      <c r="L216" s="274"/>
      <c r="M216" s="274"/>
      <c r="N216" s="274"/>
      <c r="O216" s="274"/>
      <c r="P216" s="274"/>
      <c r="Q216" s="274"/>
      <c r="R216" s="274"/>
      <c r="S216" s="274"/>
      <c r="T216" s="274"/>
      <c r="U216" s="275"/>
    </row>
    <row r="217" spans="1:26" x14ac:dyDescent="0.25">
      <c r="A217" s="57"/>
      <c r="B217" s="57"/>
      <c r="C217" s="57"/>
      <c r="D217" s="57"/>
      <c r="E217" s="57"/>
      <c r="F217" s="57"/>
      <c r="G217" s="57"/>
      <c r="H217" s="57"/>
      <c r="I217" s="57"/>
      <c r="J217" s="57"/>
      <c r="K217" s="34"/>
      <c r="L217" s="34"/>
      <c r="M217" s="34"/>
      <c r="N217" s="34"/>
      <c r="O217" s="34"/>
      <c r="P217" s="34"/>
      <c r="Q217" s="34"/>
      <c r="R217" s="34"/>
      <c r="S217" s="34"/>
      <c r="T217" s="34"/>
      <c r="U217" s="34"/>
    </row>
    <row r="218" spans="1:26" x14ac:dyDescent="0.25">
      <c r="A218" s="57"/>
      <c r="B218" s="57"/>
      <c r="C218" s="57"/>
      <c r="D218" s="57"/>
      <c r="E218" s="57"/>
      <c r="F218" s="57"/>
      <c r="G218" s="57"/>
      <c r="H218" s="57"/>
      <c r="I218" s="57"/>
      <c r="J218" s="57"/>
      <c r="K218" s="34"/>
      <c r="L218" s="34"/>
      <c r="M218" s="34"/>
      <c r="N218" s="34"/>
      <c r="O218" s="34"/>
      <c r="P218" s="34"/>
      <c r="Q218" s="34"/>
      <c r="R218" s="34"/>
      <c r="S218" s="34"/>
      <c r="T218" s="34"/>
      <c r="U218" s="34"/>
    </row>
    <row r="219" spans="1:26" x14ac:dyDescent="0.25">
      <c r="A219" s="144" t="s">
        <v>138</v>
      </c>
      <c r="B219" s="145"/>
      <c r="C219" s="145"/>
      <c r="D219" s="145"/>
      <c r="E219" s="145"/>
      <c r="F219" s="145"/>
      <c r="G219" s="145"/>
      <c r="H219" s="145"/>
      <c r="I219" s="145"/>
      <c r="J219" s="145"/>
      <c r="K219" s="145"/>
      <c r="L219" s="145"/>
      <c r="M219" s="145"/>
      <c r="N219" s="145"/>
      <c r="O219" s="145"/>
      <c r="P219" s="145"/>
      <c r="Q219" s="145"/>
      <c r="R219" s="145"/>
      <c r="S219" s="145"/>
      <c r="T219" s="145"/>
      <c r="U219" s="146"/>
    </row>
    <row r="220" spans="1:26" x14ac:dyDescent="0.25">
      <c r="A220" s="147"/>
      <c r="B220" s="148"/>
      <c r="C220" s="148"/>
      <c r="D220" s="148"/>
      <c r="E220" s="148"/>
      <c r="F220" s="148"/>
      <c r="G220" s="148"/>
      <c r="H220" s="148"/>
      <c r="I220" s="148"/>
      <c r="J220" s="148"/>
      <c r="K220" s="148"/>
      <c r="L220" s="148"/>
      <c r="M220" s="148"/>
      <c r="N220" s="148"/>
      <c r="O220" s="148"/>
      <c r="P220" s="148"/>
      <c r="Q220" s="148"/>
      <c r="R220" s="148"/>
      <c r="S220" s="148"/>
      <c r="T220" s="148"/>
      <c r="U220" s="149"/>
    </row>
    <row r="221" spans="1:26" ht="12.75" customHeight="1" x14ac:dyDescent="0.25">
      <c r="A221" s="150" t="s">
        <v>27</v>
      </c>
      <c r="B221" s="144" t="s">
        <v>26</v>
      </c>
      <c r="C221" s="145"/>
      <c r="D221" s="145"/>
      <c r="E221" s="145"/>
      <c r="F221" s="145"/>
      <c r="G221" s="145"/>
      <c r="H221" s="145"/>
      <c r="I221" s="146"/>
      <c r="J221" s="156" t="s">
        <v>38</v>
      </c>
      <c r="K221" s="159" t="s">
        <v>24</v>
      </c>
      <c r="L221" s="160"/>
      <c r="M221" s="160"/>
      <c r="N221" s="161"/>
      <c r="O221" s="159" t="s">
        <v>39</v>
      </c>
      <c r="P221" s="160"/>
      <c r="Q221" s="161"/>
      <c r="R221" s="159" t="s">
        <v>23</v>
      </c>
      <c r="S221" s="160"/>
      <c r="T221" s="161"/>
      <c r="U221" s="156" t="s">
        <v>22</v>
      </c>
    </row>
    <row r="222" spans="1:26" x14ac:dyDescent="0.25">
      <c r="A222" s="151"/>
      <c r="B222" s="153"/>
      <c r="C222" s="154"/>
      <c r="D222" s="154"/>
      <c r="E222" s="154"/>
      <c r="F222" s="154"/>
      <c r="G222" s="154"/>
      <c r="H222" s="154"/>
      <c r="I222" s="155"/>
      <c r="J222" s="157"/>
      <c r="K222" s="162"/>
      <c r="L222" s="163"/>
      <c r="M222" s="163"/>
      <c r="N222" s="164"/>
      <c r="O222" s="162"/>
      <c r="P222" s="163"/>
      <c r="Q222" s="164"/>
      <c r="R222" s="162"/>
      <c r="S222" s="163"/>
      <c r="T222" s="164"/>
      <c r="U222" s="157"/>
    </row>
    <row r="223" spans="1:26" x14ac:dyDescent="0.25">
      <c r="A223" s="152"/>
      <c r="B223" s="147"/>
      <c r="C223" s="148"/>
      <c r="D223" s="148"/>
      <c r="E223" s="148"/>
      <c r="F223" s="148"/>
      <c r="G223" s="148"/>
      <c r="H223" s="148"/>
      <c r="I223" s="149"/>
      <c r="J223" s="158"/>
      <c r="K223" s="25" t="s">
        <v>28</v>
      </c>
      <c r="L223" s="25" t="s">
        <v>29</v>
      </c>
      <c r="M223" s="25" t="s">
        <v>30</v>
      </c>
      <c r="N223" s="25" t="s">
        <v>105</v>
      </c>
      <c r="O223" s="25" t="s">
        <v>34</v>
      </c>
      <c r="P223" s="25" t="s">
        <v>5</v>
      </c>
      <c r="Q223" s="25" t="s">
        <v>31</v>
      </c>
      <c r="R223" s="25" t="s">
        <v>32</v>
      </c>
      <c r="S223" s="25" t="s">
        <v>28</v>
      </c>
      <c r="T223" s="25" t="s">
        <v>33</v>
      </c>
      <c r="U223" s="158"/>
    </row>
    <row r="224" spans="1:26" x14ac:dyDescent="0.25">
      <c r="A224" s="240" t="s">
        <v>49</v>
      </c>
      <c r="B224" s="241"/>
      <c r="C224" s="241"/>
      <c r="D224" s="241"/>
      <c r="E224" s="241"/>
      <c r="F224" s="241"/>
      <c r="G224" s="241"/>
      <c r="H224" s="241"/>
      <c r="I224" s="241"/>
      <c r="J224" s="241"/>
      <c r="K224" s="241"/>
      <c r="L224" s="241"/>
      <c r="M224" s="241"/>
      <c r="N224" s="241"/>
      <c r="O224" s="241"/>
      <c r="P224" s="241"/>
      <c r="Q224" s="241"/>
      <c r="R224" s="241"/>
      <c r="S224" s="241"/>
      <c r="T224" s="241"/>
      <c r="U224" s="242"/>
    </row>
    <row r="225" spans="1:22" x14ac:dyDescent="0.25">
      <c r="A225" s="74" t="s">
        <v>321</v>
      </c>
      <c r="B225" s="236" t="s">
        <v>322</v>
      </c>
      <c r="C225" s="236"/>
      <c r="D225" s="236"/>
      <c r="E225" s="236"/>
      <c r="F225" s="236"/>
      <c r="G225" s="236"/>
      <c r="H225" s="236"/>
      <c r="I225" s="236"/>
      <c r="J225" s="70">
        <v>3</v>
      </c>
      <c r="K225" s="70">
        <v>0</v>
      </c>
      <c r="L225" s="70">
        <v>2</v>
      </c>
      <c r="M225" s="70">
        <v>0</v>
      </c>
      <c r="N225" s="70">
        <v>0</v>
      </c>
      <c r="O225" s="75">
        <v>2</v>
      </c>
      <c r="P225" s="76">
        <v>3</v>
      </c>
      <c r="Q225" s="76">
        <v>5</v>
      </c>
      <c r="R225" s="70"/>
      <c r="S225" s="70" t="s">
        <v>28</v>
      </c>
      <c r="T225" s="77"/>
      <c r="U225" s="78" t="s">
        <v>37</v>
      </c>
    </row>
    <row r="226" spans="1:22" x14ac:dyDescent="0.25">
      <c r="A226" s="225" t="s">
        <v>50</v>
      </c>
      <c r="B226" s="226"/>
      <c r="C226" s="226"/>
      <c r="D226" s="226"/>
      <c r="E226" s="226"/>
      <c r="F226" s="226"/>
      <c r="G226" s="226"/>
      <c r="H226" s="226"/>
      <c r="I226" s="226"/>
      <c r="J226" s="226"/>
      <c r="K226" s="226"/>
      <c r="L226" s="226"/>
      <c r="M226" s="226"/>
      <c r="N226" s="226"/>
      <c r="O226" s="226"/>
      <c r="P226" s="226"/>
      <c r="Q226" s="226"/>
      <c r="R226" s="226"/>
      <c r="S226" s="226"/>
      <c r="T226" s="226"/>
      <c r="U226" s="227"/>
    </row>
    <row r="227" spans="1:22" x14ac:dyDescent="0.25">
      <c r="A227" s="74" t="s">
        <v>323</v>
      </c>
      <c r="B227" s="236" t="s">
        <v>324</v>
      </c>
      <c r="C227" s="236"/>
      <c r="D227" s="236"/>
      <c r="E227" s="236"/>
      <c r="F227" s="236"/>
      <c r="G227" s="236"/>
      <c r="H227" s="236"/>
      <c r="I227" s="236"/>
      <c r="J227" s="70">
        <v>3</v>
      </c>
      <c r="K227" s="70">
        <v>0</v>
      </c>
      <c r="L227" s="70">
        <v>2</v>
      </c>
      <c r="M227" s="70">
        <v>0</v>
      </c>
      <c r="N227" s="70">
        <v>0</v>
      </c>
      <c r="O227" s="75">
        <v>2</v>
      </c>
      <c r="P227" s="76">
        <v>3</v>
      </c>
      <c r="Q227" s="76">
        <v>5</v>
      </c>
      <c r="R227" s="70"/>
      <c r="S227" s="70" t="s">
        <v>28</v>
      </c>
      <c r="T227" s="77"/>
      <c r="U227" s="78" t="s">
        <v>37</v>
      </c>
    </row>
    <row r="228" spans="1:22" x14ac:dyDescent="0.25">
      <c r="A228" s="225" t="s">
        <v>51</v>
      </c>
      <c r="B228" s="226"/>
      <c r="C228" s="226"/>
      <c r="D228" s="226"/>
      <c r="E228" s="226"/>
      <c r="F228" s="226"/>
      <c r="G228" s="226"/>
      <c r="H228" s="226"/>
      <c r="I228" s="226"/>
      <c r="J228" s="226"/>
      <c r="K228" s="226"/>
      <c r="L228" s="226"/>
      <c r="M228" s="226"/>
      <c r="N228" s="226"/>
      <c r="O228" s="226"/>
      <c r="P228" s="226"/>
      <c r="Q228" s="226"/>
      <c r="R228" s="226"/>
      <c r="S228" s="226"/>
      <c r="T228" s="226"/>
      <c r="U228" s="227"/>
    </row>
    <row r="229" spans="1:22" ht="24" customHeight="1" x14ac:dyDescent="0.3">
      <c r="A229" s="74" t="s">
        <v>325</v>
      </c>
      <c r="B229" s="229" t="s">
        <v>326</v>
      </c>
      <c r="C229" s="229"/>
      <c r="D229" s="229"/>
      <c r="E229" s="229"/>
      <c r="F229" s="229"/>
      <c r="G229" s="229"/>
      <c r="H229" s="229"/>
      <c r="I229" s="229"/>
      <c r="J229" s="70">
        <v>3</v>
      </c>
      <c r="K229" s="70">
        <v>0</v>
      </c>
      <c r="L229" s="70">
        <v>0</v>
      </c>
      <c r="M229" s="70">
        <v>2</v>
      </c>
      <c r="N229" s="70">
        <v>0</v>
      </c>
      <c r="O229" s="9">
        <v>2</v>
      </c>
      <c r="P229" s="9">
        <v>3</v>
      </c>
      <c r="Q229" s="9">
        <v>5</v>
      </c>
      <c r="R229" s="12"/>
      <c r="S229" s="5" t="s">
        <v>28</v>
      </c>
      <c r="T229" s="13"/>
      <c r="U229" s="5"/>
      <c r="V229"/>
    </row>
    <row r="230" spans="1:22" x14ac:dyDescent="0.25">
      <c r="A230" s="228" t="s">
        <v>52</v>
      </c>
      <c r="B230" s="228"/>
      <c r="C230" s="228"/>
      <c r="D230" s="228"/>
      <c r="E230" s="228"/>
      <c r="F230" s="228"/>
      <c r="G230" s="228"/>
      <c r="H230" s="228"/>
      <c r="I230" s="228"/>
      <c r="J230" s="228"/>
      <c r="K230" s="228"/>
      <c r="L230" s="228"/>
      <c r="M230" s="228"/>
      <c r="N230" s="228"/>
      <c r="O230" s="228"/>
      <c r="P230" s="228"/>
      <c r="Q230" s="228"/>
      <c r="R230" s="228"/>
      <c r="S230" s="228"/>
      <c r="T230" s="228"/>
      <c r="U230" s="228"/>
    </row>
    <row r="231" spans="1:22" x14ac:dyDescent="0.25">
      <c r="A231" s="74" t="s">
        <v>327</v>
      </c>
      <c r="B231" s="229" t="s">
        <v>328</v>
      </c>
      <c r="C231" s="229"/>
      <c r="D231" s="229"/>
      <c r="E231" s="229"/>
      <c r="F231" s="229"/>
      <c r="G231" s="229"/>
      <c r="H231" s="229"/>
      <c r="I231" s="229"/>
      <c r="J231" s="70">
        <v>3</v>
      </c>
      <c r="K231" s="70">
        <v>0</v>
      </c>
      <c r="L231" s="70">
        <v>0</v>
      </c>
      <c r="M231" s="70">
        <v>2</v>
      </c>
      <c r="N231" s="70">
        <v>0</v>
      </c>
      <c r="O231" s="75">
        <v>2</v>
      </c>
      <c r="P231" s="76">
        <v>3</v>
      </c>
      <c r="Q231" s="76">
        <v>5</v>
      </c>
      <c r="R231" s="70"/>
      <c r="S231" s="70" t="s">
        <v>28</v>
      </c>
      <c r="T231" s="77"/>
      <c r="U231" s="78" t="s">
        <v>173</v>
      </c>
    </row>
    <row r="232" spans="1:22" x14ac:dyDescent="0.25">
      <c r="A232" s="228" t="s">
        <v>53</v>
      </c>
      <c r="B232" s="228"/>
      <c r="C232" s="228"/>
      <c r="D232" s="228"/>
      <c r="E232" s="228"/>
      <c r="F232" s="228"/>
      <c r="G232" s="228"/>
      <c r="H232" s="228"/>
      <c r="I232" s="228"/>
      <c r="J232" s="228"/>
      <c r="K232" s="228"/>
      <c r="L232" s="228"/>
      <c r="M232" s="228"/>
      <c r="N232" s="228"/>
      <c r="O232" s="228"/>
      <c r="P232" s="228"/>
      <c r="Q232" s="228"/>
      <c r="R232" s="228"/>
      <c r="S232" s="228"/>
      <c r="T232" s="228"/>
      <c r="U232" s="228"/>
    </row>
    <row r="233" spans="1:22" x14ac:dyDescent="0.25">
      <c r="A233" s="79" t="s">
        <v>329</v>
      </c>
      <c r="B233" s="230" t="s">
        <v>330</v>
      </c>
      <c r="C233" s="231"/>
      <c r="D233" s="231"/>
      <c r="E233" s="231"/>
      <c r="F233" s="231"/>
      <c r="G233" s="231"/>
      <c r="H233" s="231"/>
      <c r="I233" s="232"/>
      <c r="J233" s="80">
        <v>3</v>
      </c>
      <c r="K233" s="80">
        <v>2</v>
      </c>
      <c r="L233" s="80">
        <v>2</v>
      </c>
      <c r="M233" s="80">
        <v>0</v>
      </c>
      <c r="N233" s="70">
        <v>0</v>
      </c>
      <c r="O233" s="75">
        <v>4</v>
      </c>
      <c r="P233" s="76">
        <v>1</v>
      </c>
      <c r="Q233" s="76">
        <v>5</v>
      </c>
      <c r="R233" s="70"/>
      <c r="S233" s="70" t="s">
        <v>28</v>
      </c>
      <c r="T233" s="77"/>
      <c r="U233" s="78" t="s">
        <v>173</v>
      </c>
    </row>
    <row r="234" spans="1:22" x14ac:dyDescent="0.25">
      <c r="A234" s="74" t="s">
        <v>331</v>
      </c>
      <c r="B234" s="233" t="s">
        <v>332</v>
      </c>
      <c r="C234" s="234"/>
      <c r="D234" s="234"/>
      <c r="E234" s="234"/>
      <c r="F234" s="234"/>
      <c r="G234" s="234"/>
      <c r="H234" s="234"/>
      <c r="I234" s="235"/>
      <c r="J234" s="70">
        <v>4</v>
      </c>
      <c r="K234" s="70">
        <v>2</v>
      </c>
      <c r="L234" s="70">
        <v>2</v>
      </c>
      <c r="M234" s="70">
        <v>0</v>
      </c>
      <c r="N234" s="70">
        <v>0</v>
      </c>
      <c r="O234" s="75">
        <v>4</v>
      </c>
      <c r="P234" s="76">
        <v>3</v>
      </c>
      <c r="Q234" s="76">
        <v>7</v>
      </c>
      <c r="R234" s="70"/>
      <c r="S234" s="70" t="s">
        <v>28</v>
      </c>
      <c r="T234" s="77"/>
      <c r="U234" s="78" t="s">
        <v>173</v>
      </c>
    </row>
    <row r="235" spans="1:22" x14ac:dyDescent="0.25">
      <c r="A235" s="74" t="s">
        <v>333</v>
      </c>
      <c r="B235" s="236" t="s">
        <v>334</v>
      </c>
      <c r="C235" s="236"/>
      <c r="D235" s="236"/>
      <c r="E235" s="236"/>
      <c r="F235" s="236"/>
      <c r="G235" s="236"/>
      <c r="H235" s="236"/>
      <c r="I235" s="236"/>
      <c r="J235" s="70">
        <v>4</v>
      </c>
      <c r="K235" s="70">
        <v>2</v>
      </c>
      <c r="L235" s="70">
        <v>1</v>
      </c>
      <c r="M235" s="70">
        <v>0</v>
      </c>
      <c r="N235" s="70">
        <v>0</v>
      </c>
      <c r="O235" s="75">
        <v>3</v>
      </c>
      <c r="P235" s="76">
        <v>2</v>
      </c>
      <c r="Q235" s="76">
        <v>5</v>
      </c>
      <c r="R235" s="70"/>
      <c r="S235" s="70" t="s">
        <v>28</v>
      </c>
      <c r="T235" s="77"/>
      <c r="U235" s="78" t="s">
        <v>173</v>
      </c>
    </row>
    <row r="236" spans="1:22" x14ac:dyDescent="0.25">
      <c r="A236" s="228" t="s">
        <v>150</v>
      </c>
      <c r="B236" s="228"/>
      <c r="C236" s="228"/>
      <c r="D236" s="228"/>
      <c r="E236" s="228"/>
      <c r="F236" s="228"/>
      <c r="G236" s="228"/>
      <c r="H236" s="228"/>
      <c r="I236" s="228"/>
      <c r="J236" s="228"/>
      <c r="K236" s="228"/>
      <c r="L236" s="228"/>
      <c r="M236" s="228"/>
      <c r="N236" s="228"/>
      <c r="O236" s="228"/>
      <c r="P236" s="228"/>
      <c r="Q236" s="228"/>
      <c r="R236" s="228"/>
      <c r="S236" s="228"/>
      <c r="T236" s="228"/>
      <c r="U236" s="228"/>
    </row>
    <row r="237" spans="1:22" x14ac:dyDescent="0.25">
      <c r="A237" s="29"/>
      <c r="B237" s="237"/>
      <c r="C237" s="238"/>
      <c r="D237" s="238"/>
      <c r="E237" s="238"/>
      <c r="F237" s="238"/>
      <c r="G237" s="238"/>
      <c r="H237" s="238"/>
      <c r="I237" s="239"/>
      <c r="J237" s="14">
        <v>0</v>
      </c>
      <c r="K237" s="14">
        <v>0</v>
      </c>
      <c r="L237" s="14">
        <v>0</v>
      </c>
      <c r="M237" s="14">
        <v>0</v>
      </c>
      <c r="N237" s="14">
        <v>0</v>
      </c>
      <c r="O237" s="9">
        <f t="shared" ref="O237" si="20">K237+L237+M237+N237</f>
        <v>0</v>
      </c>
      <c r="P237" s="9">
        <f t="shared" ref="P237" si="21">Q237-O237</f>
        <v>0</v>
      </c>
      <c r="Q237" s="9">
        <f t="shared" ref="Q237" si="22">ROUND(PRODUCT(J237,25)/14,0)</f>
        <v>0</v>
      </c>
      <c r="R237" s="12"/>
      <c r="S237" s="5"/>
      <c r="T237" s="13"/>
      <c r="U237" s="5"/>
    </row>
    <row r="238" spans="1:22" x14ac:dyDescent="0.25">
      <c r="A238" s="225" t="s">
        <v>151</v>
      </c>
      <c r="B238" s="226"/>
      <c r="C238" s="226"/>
      <c r="D238" s="226"/>
      <c r="E238" s="226"/>
      <c r="F238" s="226"/>
      <c r="G238" s="226"/>
      <c r="H238" s="226"/>
      <c r="I238" s="226"/>
      <c r="J238" s="226"/>
      <c r="K238" s="226"/>
      <c r="L238" s="226"/>
      <c r="M238" s="226"/>
      <c r="N238" s="226"/>
      <c r="O238" s="226"/>
      <c r="P238" s="226"/>
      <c r="Q238" s="226"/>
      <c r="R238" s="226"/>
      <c r="S238" s="226"/>
      <c r="T238" s="226"/>
      <c r="U238" s="227"/>
    </row>
    <row r="239" spans="1:22" x14ac:dyDescent="0.25">
      <c r="A239" s="29"/>
      <c r="B239" s="237"/>
      <c r="C239" s="238"/>
      <c r="D239" s="238"/>
      <c r="E239" s="238"/>
      <c r="F239" s="238"/>
      <c r="G239" s="238"/>
      <c r="H239" s="238"/>
      <c r="I239" s="239"/>
      <c r="J239" s="14">
        <v>0</v>
      </c>
      <c r="K239" s="14">
        <v>0</v>
      </c>
      <c r="L239" s="14">
        <v>0</v>
      </c>
      <c r="M239" s="14">
        <v>0</v>
      </c>
      <c r="N239" s="14">
        <v>0</v>
      </c>
      <c r="O239" s="9">
        <f t="shared" ref="O239" si="23">K239+L239+M239+N239</f>
        <v>0</v>
      </c>
      <c r="P239" s="9">
        <f t="shared" ref="P239" si="24">Q239-O239</f>
        <v>0</v>
      </c>
      <c r="Q239" s="9">
        <f t="shared" ref="Q239" si="25">ROUND(PRODUCT(J239,25)/14,0)</f>
        <v>0</v>
      </c>
      <c r="R239" s="12"/>
      <c r="S239" s="5"/>
      <c r="T239" s="13"/>
      <c r="U239" s="5"/>
    </row>
    <row r="240" spans="1:22" ht="12.75" customHeight="1" x14ac:dyDescent="0.25">
      <c r="A240" s="196" t="s">
        <v>139</v>
      </c>
      <c r="B240" s="196"/>
      <c r="C240" s="196"/>
      <c r="D240" s="196"/>
      <c r="E240" s="196"/>
      <c r="F240" s="196"/>
      <c r="G240" s="196"/>
      <c r="H240" s="196"/>
      <c r="I240" s="196"/>
      <c r="J240" s="11">
        <f t="shared" ref="J240:Q240" si="26">SUM(J225:J225,J227:J227,J229:J229,J231:J231,J233:J234,J235:J235,J237:J237,J239:J239)</f>
        <v>23</v>
      </c>
      <c r="K240" s="11">
        <f t="shared" si="26"/>
        <v>6</v>
      </c>
      <c r="L240" s="11">
        <f t="shared" si="26"/>
        <v>9</v>
      </c>
      <c r="M240" s="11">
        <f t="shared" si="26"/>
        <v>4</v>
      </c>
      <c r="N240" s="11">
        <f t="shared" si="26"/>
        <v>0</v>
      </c>
      <c r="O240" s="11">
        <f t="shared" si="26"/>
        <v>19</v>
      </c>
      <c r="P240" s="11">
        <f t="shared" si="26"/>
        <v>18</v>
      </c>
      <c r="Q240" s="11">
        <f t="shared" si="26"/>
        <v>37</v>
      </c>
      <c r="R240" s="11">
        <f>COUNTIF(R225:R225,"E")+COUNTIF(R227:R227,"E")+COUNTIF(R229:R229,"E")+COUNTIF(R231:R231,"E")+COUNTIF(R233:R234,"E")+COUNTIF(R235:R235,"E")+COUNTIF(R237:R237,"E")+COUNTIF(R239:R239,"E")</f>
        <v>0</v>
      </c>
      <c r="S240" s="11">
        <f>COUNTIF(S225:S225,"C")+COUNTIF(S227:S227,"C")+COUNTIF(S229:S229,"C")+COUNTIF(S231:S231,"C")+COUNTIF(S233:S234,"C")+COUNTIF(S235:S235,"C")+COUNTIF(S237:S237,"C")+COUNTIF(S239:S239,"C")</f>
        <v>7</v>
      </c>
      <c r="T240" s="11">
        <f>COUNTIF(T225:T225,"VP")+COUNTIF(T227:T227,"VP")+COUNTIF(T229:T229,"VP")+COUNTIF(T231:T231,"VP")+COUNTIF(T233:T234,"VP")+COUNTIF(T235:T235,"VP")+COUNTIF(T237:T237,"VP")+COUNTIF(T239:T239,"VP")</f>
        <v>0</v>
      </c>
      <c r="U240" s="35">
        <f>COUNTA(U225:U225,U227:U227,U229:U229,U231:U231,U233:U234,U235:U235,U237:U237,U239:U239)</f>
        <v>6</v>
      </c>
    </row>
    <row r="241" spans="1:21" ht="12.75" customHeight="1" x14ac:dyDescent="0.25">
      <c r="A241" s="196" t="s">
        <v>48</v>
      </c>
      <c r="B241" s="196"/>
      <c r="C241" s="196"/>
      <c r="D241" s="196"/>
      <c r="E241" s="196"/>
      <c r="F241" s="196"/>
      <c r="G241" s="196"/>
      <c r="H241" s="196"/>
      <c r="I241" s="196"/>
      <c r="J241" s="196"/>
      <c r="K241" s="11">
        <f t="shared" ref="K241:Q241" si="27">SUM(K225:K225,K227:K227,K229:K229,K231:K231,K233:K234,K235:K235,K237:K237,K239:K239)*14</f>
        <v>84</v>
      </c>
      <c r="L241" s="11">
        <f t="shared" si="27"/>
        <v>126</v>
      </c>
      <c r="M241" s="11">
        <f t="shared" si="27"/>
        <v>56</v>
      </c>
      <c r="N241" s="11">
        <f t="shared" si="27"/>
        <v>0</v>
      </c>
      <c r="O241" s="11">
        <f t="shared" si="27"/>
        <v>266</v>
      </c>
      <c r="P241" s="11">
        <f t="shared" si="27"/>
        <v>252</v>
      </c>
      <c r="Q241" s="11">
        <f t="shared" si="27"/>
        <v>518</v>
      </c>
      <c r="R241" s="224"/>
      <c r="S241" s="224"/>
      <c r="T241" s="224"/>
      <c r="U241" s="224"/>
    </row>
    <row r="242" spans="1:21" x14ac:dyDescent="0.25">
      <c r="A242" s="196"/>
      <c r="B242" s="196"/>
      <c r="C242" s="196"/>
      <c r="D242" s="196"/>
      <c r="E242" s="196"/>
      <c r="F242" s="196"/>
      <c r="G242" s="196"/>
      <c r="H242" s="196"/>
      <c r="I242" s="196"/>
      <c r="J242" s="196"/>
      <c r="K242" s="221">
        <f>SUM(K241:N241)</f>
        <v>266</v>
      </c>
      <c r="L242" s="222"/>
      <c r="M242" s="222"/>
      <c r="N242" s="223"/>
      <c r="O242" s="221">
        <f>SUM(O241:P241)</f>
        <v>518</v>
      </c>
      <c r="P242" s="222"/>
      <c r="Q242" s="223"/>
      <c r="R242" s="224"/>
      <c r="S242" s="224"/>
      <c r="T242" s="224"/>
      <c r="U242" s="224"/>
    </row>
    <row r="243" spans="1:21" ht="12.75" customHeight="1" x14ac:dyDescent="0.25">
      <c r="A243" s="216" t="s">
        <v>95</v>
      </c>
      <c r="B243" s="217"/>
      <c r="C243" s="217"/>
      <c r="D243" s="217"/>
      <c r="E243" s="217"/>
      <c r="F243" s="217"/>
      <c r="G243" s="217"/>
      <c r="H243" s="217"/>
      <c r="I243" s="217"/>
      <c r="J243" s="218"/>
      <c r="K243" s="202">
        <f>U240/SUM(U53,U70,U86,U103,U121,U139,U157,U176)</f>
        <v>0.10169491525423729</v>
      </c>
      <c r="L243" s="202"/>
      <c r="M243" s="202"/>
      <c r="N243" s="202"/>
      <c r="O243" s="202"/>
      <c r="P243" s="202"/>
      <c r="Q243" s="202"/>
      <c r="R243" s="202"/>
      <c r="S243" s="202"/>
      <c r="T243" s="202"/>
      <c r="U243" s="202"/>
    </row>
    <row r="244" spans="1:21" x14ac:dyDescent="0.25">
      <c r="A244" s="219" t="s">
        <v>96</v>
      </c>
      <c r="B244" s="219"/>
      <c r="C244" s="219"/>
      <c r="D244" s="219"/>
      <c r="E244" s="219"/>
      <c r="F244" s="219"/>
      <c r="G244" s="219"/>
      <c r="H244" s="219"/>
      <c r="I244" s="219"/>
      <c r="J244" s="219"/>
      <c r="K244" s="202">
        <f>K242/(SUM(O53,O70,O86,O103,O121,O139,O157,O176)*14)</f>
        <v>8.9622641509433956E-2</v>
      </c>
      <c r="L244" s="202"/>
      <c r="M244" s="202"/>
      <c r="N244" s="202"/>
      <c r="O244" s="202"/>
      <c r="P244" s="202"/>
      <c r="Q244" s="202"/>
      <c r="R244" s="202"/>
      <c r="S244" s="202"/>
      <c r="T244" s="202"/>
      <c r="U244" s="202"/>
    </row>
    <row r="245" spans="1:21" x14ac:dyDescent="0.25">
      <c r="A245" s="57"/>
      <c r="B245" s="57"/>
      <c r="C245" s="57"/>
      <c r="D245" s="57"/>
      <c r="E245" s="57"/>
      <c r="F245" s="57"/>
      <c r="G245" s="57"/>
      <c r="H245" s="57"/>
      <c r="I245" s="57"/>
      <c r="J245" s="57"/>
      <c r="K245" s="34"/>
      <c r="L245" s="34"/>
      <c r="M245" s="34"/>
      <c r="N245" s="34"/>
      <c r="O245" s="34"/>
      <c r="P245" s="34"/>
      <c r="Q245" s="34"/>
      <c r="R245" s="34"/>
      <c r="S245" s="34"/>
      <c r="T245" s="34"/>
      <c r="U245" s="34"/>
    </row>
    <row r="246" spans="1:21" x14ac:dyDescent="0.25">
      <c r="A246" s="57"/>
      <c r="B246" s="57"/>
      <c r="C246" s="57"/>
      <c r="D246" s="57"/>
      <c r="E246" s="57"/>
      <c r="F246" s="57"/>
      <c r="G246" s="57"/>
      <c r="H246" s="57"/>
      <c r="I246" s="57"/>
      <c r="J246" s="57"/>
      <c r="K246" s="34"/>
      <c r="L246" s="34"/>
      <c r="M246" s="34"/>
      <c r="N246" s="34"/>
      <c r="O246" s="34"/>
      <c r="P246" s="34"/>
      <c r="Q246" s="34"/>
      <c r="R246" s="34"/>
      <c r="S246" s="34"/>
      <c r="T246" s="34"/>
      <c r="U246" s="34"/>
    </row>
    <row r="247" spans="1:21" x14ac:dyDescent="0.25">
      <c r="A247" s="57"/>
      <c r="B247" s="57"/>
      <c r="C247" s="57"/>
      <c r="D247" s="57"/>
      <c r="E247" s="57"/>
      <c r="F247" s="57"/>
      <c r="G247" s="57"/>
      <c r="H247" s="57"/>
      <c r="I247" s="57"/>
      <c r="J247" s="57"/>
      <c r="K247" s="34"/>
      <c r="L247" s="34"/>
      <c r="M247" s="34"/>
      <c r="N247" s="34"/>
      <c r="O247" s="34"/>
      <c r="P247" s="34"/>
      <c r="Q247" s="34"/>
      <c r="R247" s="34"/>
      <c r="S247" s="34"/>
      <c r="T247" s="34"/>
      <c r="U247" s="34"/>
    </row>
    <row r="248" spans="1:21" x14ac:dyDescent="0.25">
      <c r="A248" s="57"/>
      <c r="B248" s="57"/>
      <c r="C248" s="57"/>
      <c r="D248" s="57"/>
      <c r="E248" s="57"/>
      <c r="F248" s="57"/>
      <c r="G248" s="57"/>
      <c r="H248" s="57"/>
      <c r="I248" s="57"/>
      <c r="J248" s="57"/>
      <c r="K248" s="34"/>
      <c r="L248" s="34"/>
      <c r="M248" s="34"/>
      <c r="N248" s="34"/>
      <c r="O248" s="34"/>
      <c r="P248" s="34"/>
      <c r="Q248" s="34"/>
      <c r="R248" s="34"/>
      <c r="S248" s="34"/>
      <c r="T248" s="34"/>
      <c r="U248" s="34"/>
    </row>
    <row r="249" spans="1:21" x14ac:dyDescent="0.25">
      <c r="A249" s="57"/>
      <c r="B249" s="57"/>
      <c r="C249" s="57"/>
      <c r="D249" s="57"/>
      <c r="E249" s="57"/>
      <c r="F249" s="57"/>
      <c r="G249" s="57"/>
      <c r="H249" s="57"/>
      <c r="I249" s="57"/>
      <c r="J249" s="57"/>
      <c r="K249" s="34"/>
      <c r="L249" s="34"/>
      <c r="M249" s="34"/>
      <c r="N249" s="34"/>
      <c r="O249" s="34"/>
      <c r="P249" s="34"/>
      <c r="Q249" s="34"/>
      <c r="R249" s="34"/>
      <c r="S249" s="34"/>
      <c r="T249" s="34"/>
      <c r="U249" s="34"/>
    </row>
    <row r="250" spans="1:21" x14ac:dyDescent="0.25">
      <c r="A250" s="264" t="s">
        <v>140</v>
      </c>
      <c r="B250" s="264"/>
      <c r="C250" s="264"/>
      <c r="D250" s="264"/>
      <c r="E250" s="264"/>
      <c r="F250" s="264"/>
      <c r="G250" s="264"/>
      <c r="H250" s="264"/>
      <c r="I250" s="264"/>
      <c r="J250" s="264"/>
      <c r="K250" s="264"/>
      <c r="L250" s="264"/>
      <c r="M250" s="264"/>
      <c r="N250" s="264"/>
      <c r="O250" s="264"/>
      <c r="P250" s="264"/>
      <c r="Q250" s="264"/>
      <c r="R250" s="264"/>
      <c r="S250" s="264"/>
      <c r="T250" s="264"/>
      <c r="U250" s="264"/>
    </row>
    <row r="251" spans="1:21" x14ac:dyDescent="0.25">
      <c r="A251" s="264"/>
      <c r="B251" s="264"/>
      <c r="C251" s="264"/>
      <c r="D251" s="264"/>
      <c r="E251" s="264"/>
      <c r="F251" s="264"/>
      <c r="G251" s="264"/>
      <c r="H251" s="264"/>
      <c r="I251" s="264"/>
      <c r="J251" s="264"/>
      <c r="K251" s="264"/>
      <c r="L251" s="264"/>
      <c r="M251" s="264"/>
      <c r="N251" s="264"/>
      <c r="O251" s="264"/>
      <c r="P251" s="264"/>
      <c r="Q251" s="264"/>
      <c r="R251" s="264"/>
      <c r="S251" s="264"/>
      <c r="T251" s="264"/>
      <c r="U251" s="264"/>
    </row>
    <row r="252" spans="1:21" ht="12.75" customHeight="1" x14ac:dyDescent="0.25">
      <c r="A252" s="152" t="s">
        <v>27</v>
      </c>
      <c r="B252" s="153" t="s">
        <v>26</v>
      </c>
      <c r="C252" s="154"/>
      <c r="D252" s="154"/>
      <c r="E252" s="154"/>
      <c r="F252" s="154"/>
      <c r="G252" s="154"/>
      <c r="H252" s="154"/>
      <c r="I252" s="155"/>
      <c r="J252" s="158" t="s">
        <v>38</v>
      </c>
      <c r="K252" s="159" t="s">
        <v>24</v>
      </c>
      <c r="L252" s="160"/>
      <c r="M252" s="160"/>
      <c r="N252" s="160"/>
      <c r="O252" s="159" t="s">
        <v>39</v>
      </c>
      <c r="P252" s="160"/>
      <c r="Q252" s="161"/>
      <c r="R252" s="159" t="s">
        <v>23</v>
      </c>
      <c r="S252" s="160"/>
      <c r="T252" s="161"/>
      <c r="U252" s="165" t="s">
        <v>22</v>
      </c>
    </row>
    <row r="253" spans="1:21" x14ac:dyDescent="0.25">
      <c r="A253" s="264"/>
      <c r="B253" s="153"/>
      <c r="C253" s="154"/>
      <c r="D253" s="154"/>
      <c r="E253" s="154"/>
      <c r="F253" s="154"/>
      <c r="G253" s="154"/>
      <c r="H253" s="154"/>
      <c r="I253" s="155"/>
      <c r="J253" s="165"/>
      <c r="K253" s="162"/>
      <c r="L253" s="163"/>
      <c r="M253" s="163"/>
      <c r="N253" s="163"/>
      <c r="O253" s="162"/>
      <c r="P253" s="163"/>
      <c r="Q253" s="164"/>
      <c r="R253" s="162"/>
      <c r="S253" s="163"/>
      <c r="T253" s="164"/>
      <c r="U253" s="165"/>
    </row>
    <row r="254" spans="1:21" x14ac:dyDescent="0.25">
      <c r="A254" s="264"/>
      <c r="B254" s="147"/>
      <c r="C254" s="148"/>
      <c r="D254" s="148"/>
      <c r="E254" s="148"/>
      <c r="F254" s="148"/>
      <c r="G254" s="148"/>
      <c r="H254" s="148"/>
      <c r="I254" s="149"/>
      <c r="J254" s="165"/>
      <c r="K254" s="25" t="s">
        <v>28</v>
      </c>
      <c r="L254" s="25" t="s">
        <v>29</v>
      </c>
      <c r="M254" s="25" t="s">
        <v>30</v>
      </c>
      <c r="N254" s="25" t="s">
        <v>105</v>
      </c>
      <c r="O254" s="25" t="s">
        <v>34</v>
      </c>
      <c r="P254" s="25" t="s">
        <v>5</v>
      </c>
      <c r="Q254" s="25" t="s">
        <v>31</v>
      </c>
      <c r="R254" s="25" t="s">
        <v>32</v>
      </c>
      <c r="S254" s="25" t="s">
        <v>28</v>
      </c>
      <c r="T254" s="25" t="s">
        <v>33</v>
      </c>
      <c r="U254" s="165"/>
    </row>
    <row r="255" spans="1:21" x14ac:dyDescent="0.25">
      <c r="A255" s="264" t="s">
        <v>154</v>
      </c>
      <c r="B255" s="264"/>
      <c r="C255" s="264"/>
      <c r="D255" s="264"/>
      <c r="E255" s="264"/>
      <c r="F255" s="264"/>
      <c r="G255" s="264"/>
      <c r="H255" s="264"/>
      <c r="I255" s="264"/>
      <c r="J255" s="264"/>
      <c r="K255" s="264"/>
      <c r="L255" s="264"/>
      <c r="M255" s="264"/>
      <c r="N255" s="264"/>
      <c r="O255" s="264"/>
      <c r="P255" s="264"/>
      <c r="Q255" s="264"/>
      <c r="R255" s="264"/>
      <c r="S255" s="264"/>
      <c r="T255" s="264"/>
      <c r="U255" s="264"/>
    </row>
    <row r="256" spans="1:21" x14ac:dyDescent="0.25">
      <c r="A256" s="29" t="s">
        <v>141</v>
      </c>
      <c r="B256" s="276" t="s">
        <v>142</v>
      </c>
      <c r="C256" s="276"/>
      <c r="D256" s="276"/>
      <c r="E256" s="276"/>
      <c r="F256" s="276"/>
      <c r="G256" s="276"/>
      <c r="H256" s="276"/>
      <c r="I256" s="276"/>
      <c r="J256" s="14">
        <v>3</v>
      </c>
      <c r="K256" s="14">
        <v>2</v>
      </c>
      <c r="L256" s="14">
        <v>0</v>
      </c>
      <c r="M256" s="14">
        <v>0</v>
      </c>
      <c r="N256" s="14">
        <v>0</v>
      </c>
      <c r="O256" s="9">
        <f t="shared" ref="O256:O257" si="28">K256+L256+M256+N256</f>
        <v>2</v>
      </c>
      <c r="P256" s="9">
        <f t="shared" ref="P256:P257" si="29">Q256-O256</f>
        <v>3</v>
      </c>
      <c r="Q256" s="9">
        <f t="shared" ref="Q256:Q257" si="30">ROUND(PRODUCT(J256,25)/14,0)</f>
        <v>5</v>
      </c>
      <c r="R256" s="12"/>
      <c r="S256" s="5"/>
      <c r="T256" s="13" t="s">
        <v>33</v>
      </c>
      <c r="U256" s="5" t="s">
        <v>37</v>
      </c>
    </row>
    <row r="257" spans="1:21" ht="12.75" customHeight="1" x14ac:dyDescent="0.25">
      <c r="A257" s="277" t="s">
        <v>143</v>
      </c>
      <c r="B257" s="265" t="s">
        <v>144</v>
      </c>
      <c r="C257" s="266"/>
      <c r="D257" s="266"/>
      <c r="E257" s="266"/>
      <c r="F257" s="266"/>
      <c r="G257" s="266"/>
      <c r="H257" s="266"/>
      <c r="I257" s="267"/>
      <c r="J257" s="271">
        <v>3</v>
      </c>
      <c r="K257" s="271">
        <v>2</v>
      </c>
      <c r="L257" s="271">
        <v>0</v>
      </c>
      <c r="M257" s="271">
        <v>0</v>
      </c>
      <c r="N257" s="271">
        <v>0</v>
      </c>
      <c r="O257" s="311">
        <f t="shared" si="28"/>
        <v>2</v>
      </c>
      <c r="P257" s="311">
        <f t="shared" si="29"/>
        <v>3</v>
      </c>
      <c r="Q257" s="311">
        <f t="shared" si="30"/>
        <v>5</v>
      </c>
      <c r="R257" s="315"/>
      <c r="S257" s="313"/>
      <c r="T257" s="317" t="s">
        <v>33</v>
      </c>
      <c r="U257" s="313" t="s">
        <v>37</v>
      </c>
    </row>
    <row r="258" spans="1:21" x14ac:dyDescent="0.25">
      <c r="A258" s="278"/>
      <c r="B258" s="268"/>
      <c r="C258" s="269"/>
      <c r="D258" s="269"/>
      <c r="E258" s="269"/>
      <c r="F258" s="269"/>
      <c r="G258" s="269"/>
      <c r="H258" s="269"/>
      <c r="I258" s="270"/>
      <c r="J258" s="272"/>
      <c r="K258" s="272"/>
      <c r="L258" s="272"/>
      <c r="M258" s="272"/>
      <c r="N258" s="272"/>
      <c r="O258" s="312"/>
      <c r="P258" s="312"/>
      <c r="Q258" s="312"/>
      <c r="R258" s="316"/>
      <c r="S258" s="314"/>
      <c r="T258" s="318"/>
      <c r="U258" s="314"/>
    </row>
    <row r="259" spans="1:21" ht="12.75" customHeight="1" x14ac:dyDescent="0.25">
      <c r="A259" s="196" t="s">
        <v>139</v>
      </c>
      <c r="B259" s="196"/>
      <c r="C259" s="196"/>
      <c r="D259" s="196"/>
      <c r="E259" s="196"/>
      <c r="F259" s="196"/>
      <c r="G259" s="196"/>
      <c r="H259" s="196"/>
      <c r="I259" s="196"/>
      <c r="J259" s="11">
        <f>SUM(J256:J258)</f>
        <v>6</v>
      </c>
      <c r="K259" s="11">
        <f t="shared" ref="K259:Q259" si="31">SUM(K256:K258)</f>
        <v>4</v>
      </c>
      <c r="L259" s="11">
        <f t="shared" si="31"/>
        <v>0</v>
      </c>
      <c r="M259" s="11">
        <f t="shared" si="31"/>
        <v>0</v>
      </c>
      <c r="N259" s="11">
        <f t="shared" si="31"/>
        <v>0</v>
      </c>
      <c r="O259" s="11">
        <f t="shared" si="31"/>
        <v>4</v>
      </c>
      <c r="P259" s="11">
        <f t="shared" si="31"/>
        <v>6</v>
      </c>
      <c r="Q259" s="11">
        <f t="shared" si="31"/>
        <v>10</v>
      </c>
      <c r="R259" s="11">
        <f>COUNTIF(R256:R258,"E")</f>
        <v>0</v>
      </c>
      <c r="S259" s="11">
        <f>COUNTIF(S256:S258,"C")</f>
        <v>0</v>
      </c>
      <c r="T259" s="11">
        <f>COUNTIF(T256:T258,"VP")</f>
        <v>2</v>
      </c>
      <c r="U259" s="35">
        <f>COUNTA(U256:U258)</f>
        <v>2</v>
      </c>
    </row>
    <row r="260" spans="1:21" ht="12.75" customHeight="1" x14ac:dyDescent="0.25">
      <c r="A260" s="196" t="s">
        <v>48</v>
      </c>
      <c r="B260" s="196"/>
      <c r="C260" s="196"/>
      <c r="D260" s="196"/>
      <c r="E260" s="196"/>
      <c r="F260" s="196"/>
      <c r="G260" s="196"/>
      <c r="H260" s="196"/>
      <c r="I260" s="196"/>
      <c r="J260" s="196"/>
      <c r="K260" s="11">
        <f>SUM(K256:K258)*14</f>
        <v>56</v>
      </c>
      <c r="L260" s="11">
        <f t="shared" ref="L260:Q260" si="32">SUM(L256:L258)*14</f>
        <v>0</v>
      </c>
      <c r="M260" s="11">
        <f t="shared" si="32"/>
        <v>0</v>
      </c>
      <c r="N260" s="11">
        <f t="shared" si="32"/>
        <v>0</v>
      </c>
      <c r="O260" s="11">
        <f t="shared" si="32"/>
        <v>56</v>
      </c>
      <c r="P260" s="11">
        <f t="shared" si="32"/>
        <v>84</v>
      </c>
      <c r="Q260" s="11">
        <f t="shared" si="32"/>
        <v>140</v>
      </c>
      <c r="R260" s="224"/>
      <c r="S260" s="224"/>
      <c r="T260" s="224"/>
      <c r="U260" s="224"/>
    </row>
    <row r="261" spans="1:21" x14ac:dyDescent="0.25">
      <c r="A261" s="196"/>
      <c r="B261" s="196"/>
      <c r="C261" s="196"/>
      <c r="D261" s="196"/>
      <c r="E261" s="196"/>
      <c r="F261" s="196"/>
      <c r="G261" s="196"/>
      <c r="H261" s="196"/>
      <c r="I261" s="196"/>
      <c r="J261" s="196"/>
      <c r="K261" s="221">
        <f>SUM(K260:M260)</f>
        <v>56</v>
      </c>
      <c r="L261" s="222"/>
      <c r="M261" s="222"/>
      <c r="N261" s="223"/>
      <c r="O261" s="221">
        <f>SUM(O260:P260)</f>
        <v>140</v>
      </c>
      <c r="P261" s="222"/>
      <c r="Q261" s="223"/>
      <c r="R261" s="224"/>
      <c r="S261" s="224"/>
      <c r="T261" s="224"/>
      <c r="U261" s="224"/>
    </row>
    <row r="262" spans="1:21" ht="12.75" customHeight="1" x14ac:dyDescent="0.25">
      <c r="A262" s="216" t="s">
        <v>95</v>
      </c>
      <c r="B262" s="217"/>
      <c r="C262" s="217"/>
      <c r="D262" s="217"/>
      <c r="E262" s="217"/>
      <c r="F262" s="217"/>
      <c r="G262" s="217"/>
      <c r="H262" s="217"/>
      <c r="I262" s="217"/>
      <c r="J262" s="218"/>
      <c r="K262" s="202">
        <f>U259/SUM(U53,U70,U86,U103,U121,U139,U157,U176)</f>
        <v>3.3898305084745763E-2</v>
      </c>
      <c r="L262" s="202"/>
      <c r="M262" s="202"/>
      <c r="N262" s="202"/>
      <c r="O262" s="202"/>
      <c r="P262" s="202"/>
      <c r="Q262" s="202"/>
      <c r="R262" s="202"/>
      <c r="S262" s="202"/>
      <c r="T262" s="202"/>
      <c r="U262" s="202"/>
    </row>
    <row r="263" spans="1:21" x14ac:dyDescent="0.25">
      <c r="A263" s="219" t="s">
        <v>96</v>
      </c>
      <c r="B263" s="219"/>
      <c r="C263" s="219"/>
      <c r="D263" s="219"/>
      <c r="E263" s="219"/>
      <c r="F263" s="219"/>
      <c r="G263" s="219"/>
      <c r="H263" s="219"/>
      <c r="I263" s="219"/>
      <c r="J263" s="219"/>
      <c r="K263" s="202">
        <f>K261/(SUM(O53,O70,O86,O103,O121,O139,O157,O176)*14)</f>
        <v>1.8867924528301886E-2</v>
      </c>
      <c r="L263" s="202"/>
      <c r="M263" s="202"/>
      <c r="N263" s="202"/>
      <c r="O263" s="202"/>
      <c r="P263" s="202"/>
      <c r="Q263" s="202"/>
      <c r="R263" s="202"/>
      <c r="S263" s="202"/>
      <c r="T263" s="202"/>
      <c r="U263" s="202"/>
    </row>
    <row r="264" spans="1:21" ht="12.75" customHeight="1" x14ac:dyDescent="0.25">
      <c r="A264" s="324" t="s">
        <v>148</v>
      </c>
      <c r="B264" s="324"/>
      <c r="C264" s="324"/>
      <c r="D264" s="324"/>
      <c r="E264" s="324"/>
      <c r="F264" s="324"/>
      <c r="G264" s="324"/>
      <c r="H264" s="324"/>
      <c r="I264" s="324"/>
      <c r="J264" s="324"/>
      <c r="K264" s="324"/>
      <c r="L264" s="324"/>
      <c r="M264" s="324"/>
      <c r="N264" s="324"/>
      <c r="O264" s="324"/>
      <c r="P264" s="324"/>
      <c r="Q264" s="324"/>
      <c r="R264" s="324"/>
      <c r="S264" s="324"/>
      <c r="T264" s="324"/>
      <c r="U264" s="324"/>
    </row>
    <row r="265" spans="1:21" x14ac:dyDescent="0.25">
      <c r="A265" s="324"/>
      <c r="B265" s="324"/>
      <c r="C265" s="324"/>
      <c r="D265" s="324"/>
      <c r="E265" s="324"/>
      <c r="F265" s="324"/>
      <c r="G265" s="324"/>
      <c r="H265" s="324"/>
      <c r="I265" s="324"/>
      <c r="J265" s="324"/>
      <c r="K265" s="324"/>
      <c r="L265" s="324"/>
      <c r="M265" s="324"/>
      <c r="N265" s="324"/>
      <c r="O265" s="324"/>
      <c r="P265" s="324"/>
      <c r="Q265" s="324"/>
      <c r="R265" s="324"/>
      <c r="S265" s="324"/>
      <c r="T265" s="324"/>
      <c r="U265" s="324"/>
    </row>
    <row r="266" spans="1:21" x14ac:dyDescent="0.25">
      <c r="A266" s="324"/>
      <c r="B266" s="324"/>
      <c r="C266" s="324"/>
      <c r="D266" s="324"/>
      <c r="E266" s="324"/>
      <c r="F266" s="324"/>
      <c r="G266" s="324"/>
      <c r="H266" s="324"/>
      <c r="I266" s="324"/>
      <c r="J266" s="324"/>
      <c r="K266" s="324"/>
      <c r="L266" s="324"/>
      <c r="M266" s="324"/>
      <c r="N266" s="324"/>
      <c r="O266" s="324"/>
      <c r="P266" s="324"/>
      <c r="Q266" s="324"/>
      <c r="R266" s="324"/>
      <c r="S266" s="324"/>
      <c r="T266" s="324"/>
      <c r="U266" s="324"/>
    </row>
    <row r="267" spans="1:21" x14ac:dyDescent="0.25">
      <c r="A267" s="59"/>
      <c r="B267" s="59"/>
      <c r="C267" s="59"/>
      <c r="D267" s="59"/>
      <c r="E267" s="59"/>
      <c r="F267" s="59"/>
      <c r="G267" s="59"/>
      <c r="H267" s="59"/>
      <c r="I267" s="59"/>
      <c r="J267" s="59"/>
      <c r="K267" s="59"/>
      <c r="L267" s="59"/>
      <c r="M267" s="59"/>
      <c r="N267" s="59"/>
      <c r="O267" s="59"/>
      <c r="P267" s="59"/>
      <c r="Q267" s="59"/>
      <c r="R267" s="59"/>
      <c r="S267" s="59"/>
      <c r="T267" s="59"/>
      <c r="U267" s="59"/>
    </row>
    <row r="268" spans="1:21" x14ac:dyDescent="0.25">
      <c r="A268" s="58"/>
      <c r="B268" s="58"/>
      <c r="C268" s="58"/>
      <c r="D268" s="58"/>
      <c r="E268" s="58"/>
      <c r="F268" s="58"/>
      <c r="G268" s="58"/>
      <c r="H268" s="58"/>
      <c r="I268" s="58"/>
      <c r="J268" s="58"/>
      <c r="K268" s="34"/>
      <c r="L268" s="34"/>
      <c r="M268" s="34"/>
      <c r="N268" s="34"/>
      <c r="O268" s="34"/>
      <c r="P268" s="34"/>
      <c r="Q268" s="34"/>
      <c r="R268" s="34"/>
      <c r="S268" s="34"/>
      <c r="T268" s="34"/>
      <c r="U268" s="34"/>
    </row>
    <row r="269" spans="1:21" x14ac:dyDescent="0.25">
      <c r="A269" s="58"/>
      <c r="B269" s="58"/>
      <c r="C269" s="58"/>
      <c r="D269" s="58"/>
      <c r="E269" s="58"/>
      <c r="F269" s="58"/>
      <c r="G269" s="58"/>
      <c r="H269" s="58"/>
      <c r="I269" s="58"/>
      <c r="J269" s="58"/>
      <c r="K269" s="34"/>
      <c r="L269" s="34"/>
      <c r="M269" s="34"/>
      <c r="N269" s="34"/>
      <c r="O269" s="34"/>
      <c r="P269" s="34"/>
      <c r="Q269" s="34"/>
      <c r="R269" s="34"/>
      <c r="S269" s="34"/>
      <c r="T269" s="34"/>
      <c r="U269" s="34"/>
    </row>
    <row r="270" spans="1:21" x14ac:dyDescent="0.25">
      <c r="A270" s="264" t="s">
        <v>145</v>
      </c>
      <c r="B270" s="264"/>
      <c r="C270" s="264"/>
      <c r="D270" s="264"/>
      <c r="E270" s="264"/>
      <c r="F270" s="264"/>
      <c r="G270" s="264"/>
      <c r="H270" s="264"/>
      <c r="I270" s="264"/>
      <c r="J270" s="264"/>
      <c r="K270" s="264"/>
      <c r="L270" s="264"/>
      <c r="M270" s="264"/>
      <c r="N270" s="264"/>
      <c r="O270" s="264"/>
      <c r="P270" s="264"/>
      <c r="Q270" s="264"/>
      <c r="R270" s="264"/>
      <c r="S270" s="264"/>
      <c r="T270" s="264"/>
      <c r="U270" s="264"/>
    </row>
    <row r="271" spans="1:21" x14ac:dyDescent="0.25">
      <c r="A271" s="264"/>
      <c r="B271" s="264"/>
      <c r="C271" s="264"/>
      <c r="D271" s="264"/>
      <c r="E271" s="264"/>
      <c r="F271" s="264"/>
      <c r="G271" s="264"/>
      <c r="H271" s="264"/>
      <c r="I271" s="264"/>
      <c r="J271" s="264"/>
      <c r="K271" s="264"/>
      <c r="L271" s="264"/>
      <c r="M271" s="264"/>
      <c r="N271" s="264"/>
      <c r="O271" s="264"/>
      <c r="P271" s="264"/>
      <c r="Q271" s="264"/>
      <c r="R271" s="264"/>
      <c r="S271" s="264"/>
      <c r="T271" s="264"/>
      <c r="U271" s="264"/>
    </row>
    <row r="272" spans="1:21" ht="12.75" customHeight="1" x14ac:dyDescent="0.25">
      <c r="A272" s="153"/>
      <c r="B272" s="154"/>
      <c r="C272" s="154"/>
      <c r="D272" s="154"/>
      <c r="E272" s="154"/>
      <c r="F272" s="154"/>
      <c r="G272" s="154"/>
      <c r="H272" s="154"/>
      <c r="I272" s="155"/>
      <c r="J272" s="157" t="s">
        <v>38</v>
      </c>
      <c r="K272" s="159" t="s">
        <v>24</v>
      </c>
      <c r="L272" s="160"/>
      <c r="M272" s="160"/>
      <c r="N272" s="160"/>
      <c r="O272" s="159" t="s">
        <v>39</v>
      </c>
      <c r="P272" s="160"/>
      <c r="Q272" s="161"/>
      <c r="R272" s="159" t="s">
        <v>23</v>
      </c>
      <c r="S272" s="160"/>
      <c r="T272" s="161"/>
      <c r="U272" s="165" t="s">
        <v>22</v>
      </c>
    </row>
    <row r="273" spans="1:21" x14ac:dyDescent="0.25">
      <c r="A273" s="153"/>
      <c r="B273" s="154"/>
      <c r="C273" s="154"/>
      <c r="D273" s="154"/>
      <c r="E273" s="154"/>
      <c r="F273" s="154"/>
      <c r="G273" s="154"/>
      <c r="H273" s="154"/>
      <c r="I273" s="155"/>
      <c r="J273" s="157"/>
      <c r="K273" s="162"/>
      <c r="L273" s="163"/>
      <c r="M273" s="163"/>
      <c r="N273" s="163"/>
      <c r="O273" s="162"/>
      <c r="P273" s="163"/>
      <c r="Q273" s="164"/>
      <c r="R273" s="162"/>
      <c r="S273" s="163"/>
      <c r="T273" s="164"/>
      <c r="U273" s="165"/>
    </row>
    <row r="274" spans="1:21" x14ac:dyDescent="0.25">
      <c r="A274" s="147"/>
      <c r="B274" s="148"/>
      <c r="C274" s="148"/>
      <c r="D274" s="148"/>
      <c r="E274" s="148"/>
      <c r="F274" s="148"/>
      <c r="G274" s="148"/>
      <c r="H274" s="148"/>
      <c r="I274" s="149"/>
      <c r="J274" s="158"/>
      <c r="K274" s="25" t="s">
        <v>28</v>
      </c>
      <c r="L274" s="25" t="s">
        <v>29</v>
      </c>
      <c r="M274" s="25" t="s">
        <v>30</v>
      </c>
      <c r="N274" s="25" t="s">
        <v>105</v>
      </c>
      <c r="O274" s="25" t="s">
        <v>34</v>
      </c>
      <c r="P274" s="25" t="s">
        <v>5</v>
      </c>
      <c r="Q274" s="25" t="s">
        <v>31</v>
      </c>
      <c r="R274" s="25" t="s">
        <v>32</v>
      </c>
      <c r="S274" s="25" t="s">
        <v>28</v>
      </c>
      <c r="T274" s="25" t="s">
        <v>33</v>
      </c>
      <c r="U274" s="165"/>
    </row>
    <row r="275" spans="1:21" ht="12.75" customHeight="1" x14ac:dyDescent="0.25">
      <c r="A275" s="196" t="s">
        <v>139</v>
      </c>
      <c r="B275" s="196"/>
      <c r="C275" s="196"/>
      <c r="D275" s="196"/>
      <c r="E275" s="196"/>
      <c r="F275" s="196"/>
      <c r="G275" s="196"/>
      <c r="H275" s="196"/>
      <c r="I275" s="196"/>
      <c r="J275" s="11">
        <f t="shared" ref="J275:U275" si="33">J240+J259</f>
        <v>29</v>
      </c>
      <c r="K275" s="11">
        <f t="shared" si="33"/>
        <v>10</v>
      </c>
      <c r="L275" s="11">
        <f t="shared" si="33"/>
        <v>9</v>
      </c>
      <c r="M275" s="11">
        <f t="shared" si="33"/>
        <v>4</v>
      </c>
      <c r="N275" s="11">
        <f t="shared" si="33"/>
        <v>0</v>
      </c>
      <c r="O275" s="11">
        <f t="shared" si="33"/>
        <v>23</v>
      </c>
      <c r="P275" s="11">
        <f t="shared" si="33"/>
        <v>24</v>
      </c>
      <c r="Q275" s="11">
        <f t="shared" si="33"/>
        <v>47</v>
      </c>
      <c r="R275" s="11">
        <f t="shared" si="33"/>
        <v>0</v>
      </c>
      <c r="S275" s="11">
        <f t="shared" si="33"/>
        <v>7</v>
      </c>
      <c r="T275" s="11">
        <f t="shared" si="33"/>
        <v>2</v>
      </c>
      <c r="U275" s="11">
        <f t="shared" si="33"/>
        <v>8</v>
      </c>
    </row>
    <row r="276" spans="1:21" ht="12.75" customHeight="1" x14ac:dyDescent="0.25">
      <c r="A276" s="196" t="s">
        <v>48</v>
      </c>
      <c r="B276" s="196"/>
      <c r="C276" s="196"/>
      <c r="D276" s="196"/>
      <c r="E276" s="196"/>
      <c r="F276" s="196"/>
      <c r="G276" s="196"/>
      <c r="H276" s="196"/>
      <c r="I276" s="196"/>
      <c r="J276" s="196"/>
      <c r="K276" s="11">
        <f t="shared" ref="K276:Q276" si="34">K241+K260</f>
        <v>140</v>
      </c>
      <c r="L276" s="11">
        <f t="shared" si="34"/>
        <v>126</v>
      </c>
      <c r="M276" s="11">
        <f t="shared" si="34"/>
        <v>56</v>
      </c>
      <c r="N276" s="11">
        <f t="shared" si="34"/>
        <v>0</v>
      </c>
      <c r="O276" s="11">
        <f t="shared" si="34"/>
        <v>322</v>
      </c>
      <c r="P276" s="11">
        <f t="shared" si="34"/>
        <v>336</v>
      </c>
      <c r="Q276" s="11">
        <f t="shared" si="34"/>
        <v>658</v>
      </c>
      <c r="R276" s="224"/>
      <c r="S276" s="224"/>
      <c r="T276" s="224"/>
      <c r="U276" s="224"/>
    </row>
    <row r="277" spans="1:21" x14ac:dyDescent="0.25">
      <c r="A277" s="196"/>
      <c r="B277" s="196"/>
      <c r="C277" s="196"/>
      <c r="D277" s="196"/>
      <c r="E277" s="196"/>
      <c r="F277" s="196"/>
      <c r="G277" s="196"/>
      <c r="H277" s="196"/>
      <c r="I277" s="196"/>
      <c r="J277" s="196"/>
      <c r="K277" s="221">
        <f>K242+K261</f>
        <v>322</v>
      </c>
      <c r="L277" s="222"/>
      <c r="M277" s="222"/>
      <c r="N277" s="223"/>
      <c r="O277" s="221">
        <f>O242+O261</f>
        <v>658</v>
      </c>
      <c r="P277" s="222"/>
      <c r="Q277" s="223"/>
      <c r="R277" s="224"/>
      <c r="S277" s="224"/>
      <c r="T277" s="224"/>
      <c r="U277" s="224"/>
    </row>
    <row r="278" spans="1:21" ht="12.75" customHeight="1" x14ac:dyDescent="0.25">
      <c r="A278" s="216" t="s">
        <v>95</v>
      </c>
      <c r="B278" s="217"/>
      <c r="C278" s="217"/>
      <c r="D278" s="217"/>
      <c r="E278" s="217"/>
      <c r="F278" s="217"/>
      <c r="G278" s="217"/>
      <c r="H278" s="217"/>
      <c r="I278" s="217"/>
      <c r="J278" s="218"/>
      <c r="K278" s="202">
        <f>U275/SUM(U53,U70,U86,U103,U121,U139,U157,U176)</f>
        <v>0.13559322033898305</v>
      </c>
      <c r="L278" s="202"/>
      <c r="M278" s="202"/>
      <c r="N278" s="202"/>
      <c r="O278" s="202"/>
      <c r="P278" s="202"/>
      <c r="Q278" s="202"/>
      <c r="R278" s="202"/>
      <c r="S278" s="202"/>
      <c r="T278" s="202"/>
      <c r="U278" s="202"/>
    </row>
    <row r="279" spans="1:21" x14ac:dyDescent="0.25">
      <c r="A279" s="219" t="s">
        <v>96</v>
      </c>
      <c r="B279" s="219"/>
      <c r="C279" s="219"/>
      <c r="D279" s="219"/>
      <c r="E279" s="219"/>
      <c r="F279" s="219"/>
      <c r="G279" s="219"/>
      <c r="H279" s="219"/>
      <c r="I279" s="219"/>
      <c r="J279" s="219"/>
      <c r="K279" s="202">
        <f>K277/(SUM(O53,O70,O86,O103,O121,O139,O157,O176)*14)</f>
        <v>0.10849056603773585</v>
      </c>
      <c r="L279" s="202"/>
      <c r="M279" s="202"/>
      <c r="N279" s="202"/>
      <c r="O279" s="202"/>
      <c r="P279" s="202"/>
      <c r="Q279" s="202"/>
      <c r="R279" s="202"/>
      <c r="S279" s="202"/>
      <c r="T279" s="202"/>
      <c r="U279" s="202"/>
    </row>
    <row r="280" spans="1:21" x14ac:dyDescent="0.25">
      <c r="A280" s="57"/>
      <c r="B280" s="57"/>
      <c r="C280" s="57"/>
      <c r="D280" s="57"/>
      <c r="E280" s="57"/>
      <c r="F280" s="57"/>
      <c r="G280" s="57"/>
      <c r="H280" s="57"/>
      <c r="I280" s="57"/>
      <c r="J280" s="57"/>
      <c r="K280" s="34"/>
      <c r="L280" s="34"/>
      <c r="M280" s="34"/>
      <c r="N280" s="34"/>
      <c r="O280" s="34"/>
      <c r="P280" s="34"/>
      <c r="Q280" s="34"/>
      <c r="R280" s="34"/>
      <c r="S280" s="34"/>
      <c r="T280" s="34"/>
      <c r="U280" s="34"/>
    </row>
    <row r="281" spans="1:21" x14ac:dyDescent="0.25">
      <c r="A281" s="57"/>
      <c r="B281" s="57"/>
      <c r="C281" s="57"/>
      <c r="D281" s="57"/>
      <c r="E281" s="57"/>
      <c r="F281" s="57"/>
      <c r="G281" s="57"/>
      <c r="H281" s="57"/>
      <c r="I281" s="57"/>
      <c r="J281" s="57"/>
      <c r="K281" s="34"/>
      <c r="L281" s="34"/>
      <c r="M281" s="34"/>
      <c r="N281" s="34"/>
      <c r="O281" s="34"/>
      <c r="P281" s="34"/>
      <c r="Q281" s="34"/>
      <c r="R281" s="34"/>
      <c r="S281" s="34"/>
      <c r="T281" s="34"/>
      <c r="U281" s="34"/>
    </row>
    <row r="282" spans="1:21" x14ac:dyDescent="0.25">
      <c r="A282" s="57"/>
      <c r="B282" s="57"/>
      <c r="C282" s="57"/>
      <c r="D282" s="57"/>
      <c r="E282" s="57"/>
      <c r="F282" s="57"/>
      <c r="G282" s="57"/>
      <c r="H282" s="57"/>
      <c r="I282" s="57"/>
      <c r="J282" s="57"/>
      <c r="K282" s="34"/>
      <c r="L282" s="34"/>
      <c r="M282" s="34"/>
      <c r="N282" s="34"/>
      <c r="O282" s="34"/>
      <c r="P282" s="34"/>
      <c r="Q282" s="34"/>
      <c r="R282" s="34"/>
      <c r="S282" s="34"/>
      <c r="T282" s="34"/>
      <c r="U282" s="34"/>
    </row>
    <row r="283" spans="1:21" x14ac:dyDescent="0.25">
      <c r="A283" s="57"/>
      <c r="B283" s="57"/>
      <c r="C283" s="57"/>
      <c r="D283" s="57"/>
      <c r="E283" s="57"/>
      <c r="F283" s="57"/>
      <c r="G283" s="57"/>
      <c r="H283" s="57"/>
      <c r="I283" s="57"/>
      <c r="J283" s="57"/>
      <c r="K283" s="34"/>
      <c r="L283" s="34"/>
      <c r="M283" s="34"/>
      <c r="N283" s="34"/>
      <c r="O283" s="34"/>
      <c r="P283" s="34"/>
      <c r="Q283" s="34"/>
      <c r="R283" s="34"/>
      <c r="S283" s="34"/>
      <c r="T283" s="34"/>
      <c r="U283" s="34"/>
    </row>
    <row r="284" spans="1:21" x14ac:dyDescent="0.25">
      <c r="A284" s="57"/>
      <c r="B284" s="57"/>
      <c r="C284" s="57"/>
      <c r="D284" s="57"/>
      <c r="E284" s="57"/>
      <c r="F284" s="57"/>
      <c r="G284" s="57"/>
      <c r="H284" s="57"/>
      <c r="I284" s="57"/>
      <c r="J284" s="57"/>
      <c r="K284" s="34"/>
      <c r="L284" s="34"/>
      <c r="M284" s="34"/>
      <c r="N284" s="34"/>
      <c r="O284" s="34"/>
      <c r="P284" s="34"/>
      <c r="Q284" s="34"/>
      <c r="R284" s="34"/>
      <c r="S284" s="34"/>
      <c r="T284" s="34"/>
      <c r="U284" s="34"/>
    </row>
    <row r="285" spans="1:21" x14ac:dyDescent="0.25">
      <c r="A285" s="57"/>
      <c r="B285" s="57"/>
      <c r="C285" s="57"/>
      <c r="D285" s="57"/>
      <c r="E285" s="57"/>
      <c r="F285" s="57"/>
      <c r="G285" s="57"/>
      <c r="H285" s="57"/>
      <c r="I285" s="57"/>
      <c r="J285" s="57"/>
      <c r="K285" s="34"/>
      <c r="L285" s="34"/>
      <c r="M285" s="34"/>
      <c r="N285" s="34"/>
      <c r="O285" s="34"/>
      <c r="P285" s="34"/>
      <c r="Q285" s="34"/>
      <c r="R285" s="34"/>
      <c r="S285" s="34"/>
      <c r="T285" s="34"/>
      <c r="U285" s="34"/>
    </row>
    <row r="286" spans="1:21" x14ac:dyDescent="0.25">
      <c r="A286" s="57"/>
      <c r="B286" s="57"/>
      <c r="C286" s="57"/>
      <c r="D286" s="57"/>
      <c r="E286" s="57"/>
      <c r="F286" s="57"/>
      <c r="G286" s="57"/>
      <c r="H286" s="57"/>
      <c r="I286" s="57"/>
      <c r="J286" s="57"/>
      <c r="K286" s="34"/>
      <c r="L286" s="34"/>
      <c r="M286" s="34"/>
      <c r="N286" s="34"/>
      <c r="O286" s="34"/>
      <c r="P286" s="34"/>
      <c r="Q286" s="34"/>
      <c r="R286" s="34"/>
      <c r="S286" s="34"/>
      <c r="T286" s="34"/>
      <c r="U286" s="34"/>
    </row>
    <row r="287" spans="1:21" x14ac:dyDescent="0.25">
      <c r="A287" s="57"/>
      <c r="B287" s="57"/>
      <c r="C287" s="57"/>
      <c r="D287" s="57"/>
      <c r="E287" s="57"/>
      <c r="F287" s="57"/>
      <c r="G287" s="57"/>
      <c r="H287" s="57"/>
      <c r="I287" s="57"/>
      <c r="J287" s="57"/>
      <c r="K287" s="34"/>
      <c r="L287" s="34"/>
      <c r="M287" s="34"/>
      <c r="N287" s="34"/>
      <c r="O287" s="34"/>
      <c r="P287" s="34"/>
      <c r="Q287" s="34"/>
      <c r="R287" s="34"/>
      <c r="S287" s="34"/>
      <c r="T287" s="34"/>
      <c r="U287" s="34"/>
    </row>
    <row r="288" spans="1:21" x14ac:dyDescent="0.25">
      <c r="A288" s="57"/>
      <c r="B288" s="57"/>
      <c r="C288" s="57"/>
      <c r="D288" s="57"/>
      <c r="E288" s="57"/>
      <c r="F288" s="57"/>
      <c r="G288" s="57"/>
      <c r="H288" s="57"/>
      <c r="I288" s="57"/>
      <c r="J288" s="57"/>
      <c r="K288" s="34"/>
      <c r="L288" s="34"/>
      <c r="M288" s="34"/>
      <c r="N288" s="34"/>
      <c r="O288" s="34"/>
      <c r="P288" s="34"/>
      <c r="Q288" s="34"/>
      <c r="R288" s="34"/>
      <c r="S288" s="34"/>
      <c r="T288" s="34"/>
      <c r="U288" s="34"/>
    </row>
    <row r="289" spans="1:27" ht="15" customHeight="1" x14ac:dyDescent="0.25">
      <c r="A289" s="203" t="s">
        <v>149</v>
      </c>
      <c r="B289" s="203"/>
      <c r="C289" s="203"/>
      <c r="D289" s="203"/>
      <c r="E289" s="203"/>
      <c r="F289" s="203"/>
      <c r="G289" s="203"/>
      <c r="H289" s="203"/>
      <c r="I289" s="203"/>
      <c r="J289" s="203"/>
      <c r="K289" s="203"/>
      <c r="L289" s="203"/>
      <c r="M289" s="203"/>
      <c r="N289" s="203"/>
      <c r="O289" s="203"/>
      <c r="P289" s="203"/>
      <c r="Q289" s="203"/>
      <c r="R289" s="203"/>
      <c r="S289" s="203"/>
      <c r="T289" s="203"/>
      <c r="U289" s="203"/>
    </row>
    <row r="290" spans="1:27" x14ac:dyDescent="0.25">
      <c r="A290" s="204"/>
      <c r="B290" s="204"/>
      <c r="C290" s="204"/>
      <c r="D290" s="204"/>
      <c r="E290" s="204"/>
      <c r="F290" s="204"/>
      <c r="G290" s="204"/>
      <c r="H290" s="204"/>
      <c r="I290" s="204"/>
      <c r="J290" s="204"/>
      <c r="K290" s="204"/>
      <c r="L290" s="204"/>
      <c r="M290" s="204"/>
      <c r="N290" s="204"/>
      <c r="O290" s="204"/>
      <c r="P290" s="204"/>
      <c r="Q290" s="204"/>
      <c r="R290" s="204"/>
      <c r="S290" s="204"/>
      <c r="T290" s="204"/>
      <c r="U290" s="204"/>
    </row>
    <row r="291" spans="1:27" x14ac:dyDescent="0.25">
      <c r="A291" s="205" t="s">
        <v>55</v>
      </c>
      <c r="B291" s="206"/>
      <c r="C291" s="206"/>
      <c r="D291" s="206"/>
      <c r="E291" s="206"/>
      <c r="F291" s="206"/>
      <c r="G291" s="206"/>
      <c r="H291" s="206"/>
      <c r="I291" s="206"/>
      <c r="J291" s="206"/>
      <c r="K291" s="206"/>
      <c r="L291" s="206"/>
      <c r="M291" s="206"/>
      <c r="N291" s="206"/>
      <c r="O291" s="206"/>
      <c r="P291" s="206"/>
      <c r="Q291" s="206"/>
      <c r="R291" s="206"/>
      <c r="S291" s="206"/>
      <c r="T291" s="206"/>
      <c r="U291" s="207"/>
    </row>
    <row r="292" spans="1:27" x14ac:dyDescent="0.25">
      <c r="A292" s="208"/>
      <c r="B292" s="209"/>
      <c r="C292" s="209"/>
      <c r="D292" s="209"/>
      <c r="E292" s="209"/>
      <c r="F292" s="209"/>
      <c r="G292" s="209"/>
      <c r="H292" s="209"/>
      <c r="I292" s="209"/>
      <c r="J292" s="209"/>
      <c r="K292" s="209"/>
      <c r="L292" s="209"/>
      <c r="M292" s="209"/>
      <c r="N292" s="209"/>
      <c r="O292" s="209"/>
      <c r="P292" s="209"/>
      <c r="Q292" s="209"/>
      <c r="R292" s="209"/>
      <c r="S292" s="209"/>
      <c r="T292" s="209"/>
      <c r="U292" s="210"/>
    </row>
    <row r="293" spans="1:27" ht="12.75" customHeight="1" x14ac:dyDescent="0.25">
      <c r="A293" s="220" t="s">
        <v>27</v>
      </c>
      <c r="B293" s="220" t="s">
        <v>26</v>
      </c>
      <c r="C293" s="220"/>
      <c r="D293" s="220"/>
      <c r="E293" s="220"/>
      <c r="F293" s="220"/>
      <c r="G293" s="220"/>
      <c r="H293" s="220"/>
      <c r="I293" s="220"/>
      <c r="J293" s="186" t="s">
        <v>38</v>
      </c>
      <c r="K293" s="192" t="s">
        <v>24</v>
      </c>
      <c r="L293" s="211"/>
      <c r="M293" s="211"/>
      <c r="N293" s="212"/>
      <c r="O293" s="192" t="s">
        <v>39</v>
      </c>
      <c r="P293" s="211"/>
      <c r="Q293" s="212"/>
      <c r="R293" s="192" t="s">
        <v>23</v>
      </c>
      <c r="S293" s="211"/>
      <c r="T293" s="212"/>
      <c r="U293" s="186" t="s">
        <v>22</v>
      </c>
    </row>
    <row r="294" spans="1:27" x14ac:dyDescent="0.25">
      <c r="A294" s="220"/>
      <c r="B294" s="220"/>
      <c r="C294" s="220"/>
      <c r="D294" s="220"/>
      <c r="E294" s="220"/>
      <c r="F294" s="220"/>
      <c r="G294" s="220"/>
      <c r="H294" s="220"/>
      <c r="I294" s="220"/>
      <c r="J294" s="186"/>
      <c r="K294" s="213"/>
      <c r="L294" s="214"/>
      <c r="M294" s="214"/>
      <c r="N294" s="215"/>
      <c r="O294" s="213"/>
      <c r="P294" s="214"/>
      <c r="Q294" s="215"/>
      <c r="R294" s="213"/>
      <c r="S294" s="214"/>
      <c r="T294" s="215"/>
      <c r="U294" s="186"/>
    </row>
    <row r="295" spans="1:27" x14ac:dyDescent="0.25">
      <c r="A295" s="220"/>
      <c r="B295" s="220"/>
      <c r="C295" s="220"/>
      <c r="D295" s="220"/>
      <c r="E295" s="220"/>
      <c r="F295" s="220"/>
      <c r="G295" s="220"/>
      <c r="H295" s="220"/>
      <c r="I295" s="220"/>
      <c r="J295" s="186"/>
      <c r="K295" s="16" t="s">
        <v>28</v>
      </c>
      <c r="L295" s="16" t="s">
        <v>29</v>
      </c>
      <c r="M295" s="16" t="s">
        <v>30</v>
      </c>
      <c r="N295" s="16" t="s">
        <v>105</v>
      </c>
      <c r="O295" s="16" t="s">
        <v>34</v>
      </c>
      <c r="P295" s="16" t="s">
        <v>5</v>
      </c>
      <c r="Q295" s="16" t="s">
        <v>31</v>
      </c>
      <c r="R295" s="16" t="s">
        <v>32</v>
      </c>
      <c r="S295" s="16" t="s">
        <v>28</v>
      </c>
      <c r="T295" s="16" t="s">
        <v>33</v>
      </c>
      <c r="U295" s="186"/>
    </row>
    <row r="296" spans="1:27" x14ac:dyDescent="0.25">
      <c r="A296" s="17" t="str">
        <f t="shared" ref="A296:A305" si="35">IF(ISNA(INDEX($A$40:$U$288,MATCH($B296,$B$40:$B$288,0),1)),"",INDEX($A$40:$U$288,MATCH($B296,$B$40:$B$288,0),1))</f>
        <v>BLR1102</v>
      </c>
      <c r="B296" s="171" t="s">
        <v>175</v>
      </c>
      <c r="C296" s="171"/>
      <c r="D296" s="171"/>
      <c r="E296" s="171"/>
      <c r="F296" s="171"/>
      <c r="G296" s="171"/>
      <c r="H296" s="171"/>
      <c r="I296" s="171"/>
      <c r="J296" s="9">
        <f t="shared" ref="J296:J305" si="36">IF(ISNA(INDEX($A$40:$U$288,MATCH($B296,$B$40:$B$288,0),10)),"",INDEX($A$40:$U$288,MATCH($B296,$B$40:$B$288,0),10))</f>
        <v>4</v>
      </c>
      <c r="K296" s="9">
        <f t="shared" ref="K296:K305" si="37">IF(ISNA(INDEX($A$40:$U$288,MATCH($B296,$B$40:$B$288,0),11)),"",INDEX($A$40:$U$288,MATCH($B296,$B$40:$B$288,0),11))</f>
        <v>2</v>
      </c>
      <c r="L296" s="9">
        <f t="shared" ref="L296:L305" si="38">IF(ISNA(INDEX($A$40:$U$288,MATCH($B296,$B$40:$B$288,0),12)),"",INDEX($A$40:$U$288,MATCH($B296,$B$40:$B$288,0),12))</f>
        <v>0</v>
      </c>
      <c r="M296" s="9">
        <f t="shared" ref="M296:M305" si="39">IF(ISNA(INDEX($A$40:$U$288,MATCH($B296,$B$40:$B$288,0),13)),"",INDEX($A$40:$U$288,MATCH($B296,$B$40:$B$288,0),13))</f>
        <v>2</v>
      </c>
      <c r="N296" s="9">
        <f t="shared" ref="N296:N305" si="40">IF(ISNA(INDEX($A$40:$U$288,MATCH($B296,$B$40:$B$288,0),14)),"",INDEX($A$40:$U$288,MATCH($B296,$B$40:$B$288,0),14))</f>
        <v>0</v>
      </c>
      <c r="O296" s="9">
        <f t="shared" ref="O296:O305" si="41">IF(ISNA(INDEX($A$40:$U$288,MATCH($B296,$B$40:$B$288,0),15)),"",INDEX($A$40:$U$288,MATCH($B296,$B$40:$B$288,0),15))</f>
        <v>4</v>
      </c>
      <c r="P296" s="9">
        <f t="shared" ref="P296:P305" si="42">IF(ISNA(INDEX($A$40:$U$288,MATCH($B296,$B$40:$B$288,0),16)),"",INDEX($A$40:$U$288,MATCH($B296,$B$40:$B$288,0),16))</f>
        <v>3</v>
      </c>
      <c r="Q296" s="9">
        <f t="shared" ref="Q296:Q305" si="43">IF(ISNA(INDEX($A$40:$U$288,MATCH($B296,$B$40:$B$288,0),17)),"",INDEX($A$40:$U$288,MATCH($B296,$B$40:$B$288,0),17))</f>
        <v>7</v>
      </c>
      <c r="R296" s="15" t="str">
        <f t="shared" ref="R296:R305" si="44">IF(ISNA(INDEX($A$40:$U$288,MATCH($B296,$B$40:$B$288,0),18)),"",INDEX($A$40:$U$288,MATCH($B296,$B$40:$B$288,0),18))</f>
        <v>E</v>
      </c>
      <c r="S296" s="15">
        <f t="shared" ref="S296:S305" si="45">IF(ISNA(INDEX($A$40:$U$288,MATCH($B296,$B$40:$B$288,0),19)),"",INDEX($A$40:$U$288,MATCH($B296,$B$40:$B$288,0),19))</f>
        <v>0</v>
      </c>
      <c r="T296" s="15">
        <f t="shared" ref="T296:T305" si="46">IF(ISNA(INDEX($A$40:$U$288,MATCH($B296,$B$40:$B$288,0),20)),"",INDEX($A$40:$U$288,MATCH($B296,$B$40:$B$288,0),20))</f>
        <v>0</v>
      </c>
      <c r="U296" s="15" t="str">
        <f t="shared" ref="U296:U305" si="47">IF(ISNA(INDEX($A$40:$U$288,MATCH($B296,$B$40:$B$288,0),21)),"",INDEX($A$40:$U$288,MATCH($B296,$B$40:$B$288,0),21))</f>
        <v>DF</v>
      </c>
    </row>
    <row r="297" spans="1:27" x14ac:dyDescent="0.25">
      <c r="A297" s="17" t="str">
        <f t="shared" si="35"/>
        <v>BLR3102</v>
      </c>
      <c r="B297" s="171" t="s">
        <v>178</v>
      </c>
      <c r="C297" s="171"/>
      <c r="D297" s="171"/>
      <c r="E297" s="171"/>
      <c r="F297" s="171"/>
      <c r="G297" s="171"/>
      <c r="H297" s="171"/>
      <c r="I297" s="171"/>
      <c r="J297" s="9">
        <f t="shared" si="36"/>
        <v>4</v>
      </c>
      <c r="K297" s="9">
        <f t="shared" si="37"/>
        <v>2</v>
      </c>
      <c r="L297" s="9">
        <f t="shared" si="38"/>
        <v>2</v>
      </c>
      <c r="M297" s="9">
        <f t="shared" si="39"/>
        <v>0</v>
      </c>
      <c r="N297" s="9">
        <f t="shared" si="40"/>
        <v>0</v>
      </c>
      <c r="O297" s="9">
        <f t="shared" si="41"/>
        <v>4</v>
      </c>
      <c r="P297" s="9">
        <f t="shared" si="42"/>
        <v>3</v>
      </c>
      <c r="Q297" s="9">
        <f t="shared" si="43"/>
        <v>7</v>
      </c>
      <c r="R297" s="15" t="str">
        <f t="shared" si="44"/>
        <v>E</v>
      </c>
      <c r="S297" s="15">
        <f t="shared" si="45"/>
        <v>0</v>
      </c>
      <c r="T297" s="15">
        <f t="shared" si="46"/>
        <v>0</v>
      </c>
      <c r="U297" s="15" t="str">
        <f t="shared" si="47"/>
        <v>DF</v>
      </c>
      <c r="V297" s="37"/>
      <c r="W297" s="37"/>
      <c r="X297" s="37"/>
      <c r="Y297" s="37"/>
      <c r="Z297" s="37"/>
      <c r="AA297" s="37"/>
    </row>
    <row r="298" spans="1:27" x14ac:dyDescent="0.25">
      <c r="A298" s="17" t="str">
        <f t="shared" si="35"/>
        <v>BLR3103</v>
      </c>
      <c r="B298" s="171" t="s">
        <v>180</v>
      </c>
      <c r="C298" s="171"/>
      <c r="D298" s="171"/>
      <c r="E298" s="171"/>
      <c r="F298" s="171"/>
      <c r="G298" s="171"/>
      <c r="H298" s="171"/>
      <c r="I298" s="171"/>
      <c r="J298" s="9">
        <f t="shared" si="36"/>
        <v>4</v>
      </c>
      <c r="K298" s="9">
        <f t="shared" si="37"/>
        <v>2</v>
      </c>
      <c r="L298" s="9">
        <f t="shared" si="38"/>
        <v>2</v>
      </c>
      <c r="M298" s="9">
        <f t="shared" si="39"/>
        <v>0</v>
      </c>
      <c r="N298" s="9">
        <f t="shared" si="40"/>
        <v>0</v>
      </c>
      <c r="O298" s="9">
        <f t="shared" si="41"/>
        <v>4</v>
      </c>
      <c r="P298" s="9">
        <f t="shared" si="42"/>
        <v>3</v>
      </c>
      <c r="Q298" s="9">
        <f t="shared" si="43"/>
        <v>7</v>
      </c>
      <c r="R298" s="15" t="str">
        <f t="shared" si="44"/>
        <v>E</v>
      </c>
      <c r="S298" s="15">
        <f t="shared" si="45"/>
        <v>0</v>
      </c>
      <c r="T298" s="15">
        <f t="shared" si="46"/>
        <v>0</v>
      </c>
      <c r="U298" s="15" t="str">
        <f t="shared" si="47"/>
        <v>DF</v>
      </c>
      <c r="V298" s="37"/>
      <c r="W298" s="37"/>
      <c r="X298" s="37"/>
      <c r="Y298" s="37"/>
      <c r="Z298" s="37"/>
      <c r="AA298" s="37"/>
    </row>
    <row r="299" spans="1:27" x14ac:dyDescent="0.25">
      <c r="A299" s="17" t="str">
        <f t="shared" si="35"/>
        <v>BLR3202</v>
      </c>
      <c r="B299" s="171" t="s">
        <v>189</v>
      </c>
      <c r="C299" s="171"/>
      <c r="D299" s="171"/>
      <c r="E299" s="171"/>
      <c r="F299" s="171"/>
      <c r="G299" s="171"/>
      <c r="H299" s="171"/>
      <c r="I299" s="171"/>
      <c r="J299" s="9">
        <f t="shared" si="36"/>
        <v>4</v>
      </c>
      <c r="K299" s="9">
        <f t="shared" si="37"/>
        <v>2</v>
      </c>
      <c r="L299" s="9">
        <f t="shared" si="38"/>
        <v>2</v>
      </c>
      <c r="M299" s="9">
        <f t="shared" si="39"/>
        <v>0</v>
      </c>
      <c r="N299" s="9">
        <f t="shared" si="40"/>
        <v>0</v>
      </c>
      <c r="O299" s="9">
        <f t="shared" si="41"/>
        <v>4</v>
      </c>
      <c r="P299" s="9">
        <f t="shared" si="42"/>
        <v>3</v>
      </c>
      <c r="Q299" s="9">
        <f t="shared" si="43"/>
        <v>7</v>
      </c>
      <c r="R299" s="15" t="str">
        <f t="shared" si="44"/>
        <v>E</v>
      </c>
      <c r="S299" s="15">
        <f t="shared" si="45"/>
        <v>0</v>
      </c>
      <c r="T299" s="15">
        <f t="shared" si="46"/>
        <v>0</v>
      </c>
      <c r="U299" s="15" t="str">
        <f t="shared" si="47"/>
        <v>DF</v>
      </c>
      <c r="V299" s="37"/>
      <c r="W299" s="37"/>
      <c r="X299" s="37"/>
      <c r="Y299" s="37"/>
      <c r="Z299" s="37"/>
      <c r="AA299" s="37"/>
    </row>
    <row r="300" spans="1:27" x14ac:dyDescent="0.25">
      <c r="A300" s="17" t="str">
        <f t="shared" si="35"/>
        <v>BLR3205</v>
      </c>
      <c r="B300" s="171" t="s">
        <v>195</v>
      </c>
      <c r="C300" s="171"/>
      <c r="D300" s="171"/>
      <c r="E300" s="171"/>
      <c r="F300" s="171"/>
      <c r="G300" s="171"/>
      <c r="H300" s="171"/>
      <c r="I300" s="171"/>
      <c r="J300" s="9">
        <f t="shared" si="36"/>
        <v>5</v>
      </c>
      <c r="K300" s="9">
        <f t="shared" si="37"/>
        <v>0</v>
      </c>
      <c r="L300" s="9">
        <f t="shared" si="38"/>
        <v>0</v>
      </c>
      <c r="M300" s="9">
        <f t="shared" si="39"/>
        <v>5</v>
      </c>
      <c r="N300" s="9">
        <f t="shared" si="40"/>
        <v>0</v>
      </c>
      <c r="O300" s="9">
        <f t="shared" si="41"/>
        <v>5</v>
      </c>
      <c r="P300" s="9">
        <f t="shared" si="42"/>
        <v>4</v>
      </c>
      <c r="Q300" s="9">
        <f t="shared" si="43"/>
        <v>9</v>
      </c>
      <c r="R300" s="15">
        <f t="shared" si="44"/>
        <v>0</v>
      </c>
      <c r="S300" s="15">
        <f t="shared" si="45"/>
        <v>0</v>
      </c>
      <c r="T300" s="15" t="str">
        <f t="shared" si="46"/>
        <v>VP</v>
      </c>
      <c r="U300" s="15" t="str">
        <f t="shared" si="47"/>
        <v>DF</v>
      </c>
      <c r="V300" s="37"/>
      <c r="W300" s="37"/>
      <c r="X300" s="37"/>
      <c r="Y300" s="37"/>
      <c r="Z300" s="37"/>
      <c r="AA300" s="37"/>
    </row>
    <row r="301" spans="1:27" x14ac:dyDescent="0.25">
      <c r="A301" s="17" t="str">
        <f t="shared" si="35"/>
        <v>BLR3206</v>
      </c>
      <c r="B301" s="171" t="s">
        <v>197</v>
      </c>
      <c r="C301" s="171"/>
      <c r="D301" s="171"/>
      <c r="E301" s="171"/>
      <c r="F301" s="171"/>
      <c r="G301" s="171"/>
      <c r="H301" s="171"/>
      <c r="I301" s="171"/>
      <c r="J301" s="9">
        <f t="shared" si="36"/>
        <v>5</v>
      </c>
      <c r="K301" s="9">
        <f t="shared" si="37"/>
        <v>2</v>
      </c>
      <c r="L301" s="9">
        <f t="shared" si="38"/>
        <v>2</v>
      </c>
      <c r="M301" s="9">
        <f t="shared" si="39"/>
        <v>0</v>
      </c>
      <c r="N301" s="9">
        <f t="shared" si="40"/>
        <v>0</v>
      </c>
      <c r="O301" s="9">
        <f t="shared" si="41"/>
        <v>4</v>
      </c>
      <c r="P301" s="9">
        <f t="shared" si="42"/>
        <v>5</v>
      </c>
      <c r="Q301" s="9">
        <f t="shared" si="43"/>
        <v>9</v>
      </c>
      <c r="R301" s="15">
        <f t="shared" si="44"/>
        <v>0</v>
      </c>
      <c r="S301" s="15" t="str">
        <f t="shared" si="45"/>
        <v>C</v>
      </c>
      <c r="T301" s="15">
        <f t="shared" si="46"/>
        <v>0</v>
      </c>
      <c r="U301" s="15" t="str">
        <f t="shared" si="47"/>
        <v>DF</v>
      </c>
      <c r="V301" s="37"/>
      <c r="W301" s="37"/>
      <c r="X301" s="37"/>
      <c r="Y301" s="37"/>
      <c r="Z301" s="37"/>
      <c r="AA301" s="37"/>
    </row>
    <row r="302" spans="1:27" x14ac:dyDescent="0.25">
      <c r="A302" s="17" t="str">
        <f t="shared" si="35"/>
        <v>BLR3304</v>
      </c>
      <c r="B302" s="171" t="s">
        <v>209</v>
      </c>
      <c r="C302" s="171"/>
      <c r="D302" s="171"/>
      <c r="E302" s="171"/>
      <c r="F302" s="171"/>
      <c r="G302" s="171"/>
      <c r="H302" s="171"/>
      <c r="I302" s="171"/>
      <c r="J302" s="9">
        <f t="shared" si="36"/>
        <v>4</v>
      </c>
      <c r="K302" s="9">
        <f t="shared" si="37"/>
        <v>2</v>
      </c>
      <c r="L302" s="9">
        <f t="shared" si="38"/>
        <v>2</v>
      </c>
      <c r="M302" s="9">
        <f t="shared" si="39"/>
        <v>1</v>
      </c>
      <c r="N302" s="9">
        <f t="shared" si="40"/>
        <v>0</v>
      </c>
      <c r="O302" s="9">
        <f t="shared" si="41"/>
        <v>5</v>
      </c>
      <c r="P302" s="9">
        <f t="shared" si="42"/>
        <v>2</v>
      </c>
      <c r="Q302" s="9">
        <f t="shared" si="43"/>
        <v>7</v>
      </c>
      <c r="R302" s="15">
        <f t="shared" si="44"/>
        <v>0</v>
      </c>
      <c r="S302" s="15">
        <f t="shared" si="45"/>
        <v>0</v>
      </c>
      <c r="T302" s="15" t="str">
        <f t="shared" si="46"/>
        <v>VP</v>
      </c>
      <c r="U302" s="15" t="str">
        <f t="shared" si="47"/>
        <v>DF</v>
      </c>
      <c r="V302" s="37"/>
      <c r="W302" s="37"/>
      <c r="X302" s="37"/>
      <c r="Y302" s="37"/>
      <c r="Z302" s="37"/>
      <c r="AA302" s="37"/>
    </row>
    <row r="303" spans="1:27" x14ac:dyDescent="0.25">
      <c r="A303" s="17" t="str">
        <f t="shared" si="35"/>
        <v>BLR3305</v>
      </c>
      <c r="B303" s="171" t="s">
        <v>211</v>
      </c>
      <c r="C303" s="171"/>
      <c r="D303" s="171"/>
      <c r="E303" s="171"/>
      <c r="F303" s="171"/>
      <c r="G303" s="171"/>
      <c r="H303" s="171"/>
      <c r="I303" s="171"/>
      <c r="J303" s="9">
        <f t="shared" si="36"/>
        <v>4</v>
      </c>
      <c r="K303" s="9">
        <f t="shared" si="37"/>
        <v>2</v>
      </c>
      <c r="L303" s="9">
        <f t="shared" si="38"/>
        <v>1</v>
      </c>
      <c r="M303" s="9">
        <f t="shared" si="39"/>
        <v>0</v>
      </c>
      <c r="N303" s="9">
        <f t="shared" si="40"/>
        <v>0</v>
      </c>
      <c r="O303" s="9">
        <f t="shared" si="41"/>
        <v>3</v>
      </c>
      <c r="P303" s="9">
        <f t="shared" si="42"/>
        <v>4</v>
      </c>
      <c r="Q303" s="9">
        <f t="shared" si="43"/>
        <v>7</v>
      </c>
      <c r="R303" s="15" t="str">
        <f t="shared" si="44"/>
        <v>E</v>
      </c>
      <c r="S303" s="15">
        <f t="shared" si="45"/>
        <v>0</v>
      </c>
      <c r="T303" s="15">
        <f t="shared" si="46"/>
        <v>0</v>
      </c>
      <c r="U303" s="15" t="str">
        <f t="shared" si="47"/>
        <v>DF</v>
      </c>
      <c r="V303" s="37"/>
      <c r="W303" s="37"/>
      <c r="X303" s="37"/>
      <c r="Y303" s="37"/>
      <c r="Z303" s="37"/>
      <c r="AA303" s="37"/>
    </row>
    <row r="304" spans="1:27" x14ac:dyDescent="0.25">
      <c r="A304" s="17" t="str">
        <f t="shared" si="35"/>
        <v>BLX0001</v>
      </c>
      <c r="B304" s="171" t="s">
        <v>239</v>
      </c>
      <c r="C304" s="171"/>
      <c r="D304" s="171"/>
      <c r="E304" s="171"/>
      <c r="F304" s="171"/>
      <c r="G304" s="171"/>
      <c r="H304" s="171"/>
      <c r="I304" s="171"/>
      <c r="J304" s="9">
        <f t="shared" si="36"/>
        <v>5</v>
      </c>
      <c r="K304" s="9">
        <f t="shared" si="37"/>
        <v>2</v>
      </c>
      <c r="L304" s="9">
        <f t="shared" si="38"/>
        <v>2</v>
      </c>
      <c r="M304" s="9">
        <f t="shared" si="39"/>
        <v>1</v>
      </c>
      <c r="N304" s="9">
        <f t="shared" si="40"/>
        <v>0</v>
      </c>
      <c r="O304" s="9">
        <f t="shared" si="41"/>
        <v>5</v>
      </c>
      <c r="P304" s="9">
        <f t="shared" si="42"/>
        <v>4</v>
      </c>
      <c r="Q304" s="9">
        <f t="shared" si="43"/>
        <v>9</v>
      </c>
      <c r="R304" s="15">
        <f t="shared" si="44"/>
        <v>0</v>
      </c>
      <c r="S304" s="15" t="str">
        <f t="shared" si="45"/>
        <v>C</v>
      </c>
      <c r="T304" s="15">
        <f t="shared" si="46"/>
        <v>0</v>
      </c>
      <c r="U304" s="15" t="str">
        <f t="shared" si="47"/>
        <v>DF</v>
      </c>
      <c r="V304" s="37"/>
      <c r="W304" s="37"/>
      <c r="X304" s="37"/>
      <c r="Y304" s="37"/>
      <c r="Z304" s="37"/>
      <c r="AA304" s="37"/>
    </row>
    <row r="305" spans="1:27" x14ac:dyDescent="0.25">
      <c r="A305" s="17" t="str">
        <f t="shared" si="35"/>
        <v>BLR3604</v>
      </c>
      <c r="B305" s="171" t="s">
        <v>249</v>
      </c>
      <c r="C305" s="171"/>
      <c r="D305" s="171"/>
      <c r="E305" s="171"/>
      <c r="F305" s="171"/>
      <c r="G305" s="171"/>
      <c r="H305" s="171"/>
      <c r="I305" s="171"/>
      <c r="J305" s="9">
        <f t="shared" si="36"/>
        <v>5</v>
      </c>
      <c r="K305" s="9">
        <f t="shared" si="37"/>
        <v>2</v>
      </c>
      <c r="L305" s="9">
        <f t="shared" si="38"/>
        <v>2</v>
      </c>
      <c r="M305" s="9">
        <f t="shared" si="39"/>
        <v>0</v>
      </c>
      <c r="N305" s="9">
        <f t="shared" si="40"/>
        <v>0</v>
      </c>
      <c r="O305" s="9">
        <f t="shared" si="41"/>
        <v>4</v>
      </c>
      <c r="P305" s="9">
        <f t="shared" si="42"/>
        <v>5</v>
      </c>
      <c r="Q305" s="9">
        <f t="shared" si="43"/>
        <v>9</v>
      </c>
      <c r="R305" s="15">
        <f t="shared" si="44"/>
        <v>0</v>
      </c>
      <c r="S305" s="15">
        <f t="shared" si="45"/>
        <v>0</v>
      </c>
      <c r="T305" s="15" t="str">
        <f t="shared" si="46"/>
        <v>VP</v>
      </c>
      <c r="U305" s="15" t="str">
        <f t="shared" si="47"/>
        <v>DF</v>
      </c>
      <c r="V305" s="37"/>
      <c r="W305" s="37"/>
      <c r="X305" s="37"/>
      <c r="Y305" s="37"/>
      <c r="Z305" s="37"/>
      <c r="AA305" s="37"/>
    </row>
    <row r="306" spans="1:27" x14ac:dyDescent="0.25">
      <c r="A306" s="325" t="s">
        <v>137</v>
      </c>
      <c r="B306" s="326"/>
      <c r="C306" s="326"/>
      <c r="D306" s="326"/>
      <c r="E306" s="326"/>
      <c r="F306" s="326"/>
      <c r="G306" s="326"/>
      <c r="H306" s="326"/>
      <c r="I306" s="327"/>
      <c r="J306" s="11">
        <f t="shared" ref="J306:Q306" si="48">SUM(J296:J305)</f>
        <v>44</v>
      </c>
      <c r="K306" s="11">
        <f t="shared" si="48"/>
        <v>18</v>
      </c>
      <c r="L306" s="11">
        <f t="shared" si="48"/>
        <v>15</v>
      </c>
      <c r="M306" s="11">
        <f t="shared" si="48"/>
        <v>9</v>
      </c>
      <c r="N306" s="11">
        <f t="shared" si="48"/>
        <v>0</v>
      </c>
      <c r="O306" s="11">
        <f t="shared" si="48"/>
        <v>42</v>
      </c>
      <c r="P306" s="11">
        <f t="shared" si="48"/>
        <v>36</v>
      </c>
      <c r="Q306" s="11">
        <f t="shared" si="48"/>
        <v>78</v>
      </c>
      <c r="R306" s="10">
        <f>COUNTIF(R296:R305,"E")</f>
        <v>5</v>
      </c>
      <c r="S306" s="10">
        <f>COUNTIF(S296:S305,"C")</f>
        <v>2</v>
      </c>
      <c r="T306" s="10">
        <f>COUNTIF(T296:T305,"VP")</f>
        <v>3</v>
      </c>
      <c r="U306" s="35">
        <f>COUNTA(U296:U305)</f>
        <v>10</v>
      </c>
    </row>
    <row r="307" spans="1:27" x14ac:dyDescent="0.25">
      <c r="A307" s="328" t="s">
        <v>48</v>
      </c>
      <c r="B307" s="329"/>
      <c r="C307" s="329"/>
      <c r="D307" s="329"/>
      <c r="E307" s="329"/>
      <c r="F307" s="329"/>
      <c r="G307" s="329"/>
      <c r="H307" s="329"/>
      <c r="I307" s="329"/>
      <c r="J307" s="330"/>
      <c r="K307" s="11">
        <f>K306*14</f>
        <v>252</v>
      </c>
      <c r="L307" s="11">
        <f t="shared" ref="L307:Q307" si="49">L306*14</f>
        <v>210</v>
      </c>
      <c r="M307" s="11">
        <f t="shared" si="49"/>
        <v>126</v>
      </c>
      <c r="N307" s="11">
        <f t="shared" si="49"/>
        <v>0</v>
      </c>
      <c r="O307" s="11">
        <f t="shared" si="49"/>
        <v>588</v>
      </c>
      <c r="P307" s="11">
        <f t="shared" si="49"/>
        <v>504</v>
      </c>
      <c r="Q307" s="11">
        <f t="shared" si="49"/>
        <v>1092</v>
      </c>
      <c r="R307" s="224"/>
      <c r="S307" s="224"/>
      <c r="T307" s="224"/>
      <c r="U307" s="224"/>
    </row>
    <row r="308" spans="1:27" x14ac:dyDescent="0.25">
      <c r="A308" s="331"/>
      <c r="B308" s="332"/>
      <c r="C308" s="332"/>
      <c r="D308" s="332"/>
      <c r="E308" s="332"/>
      <c r="F308" s="332"/>
      <c r="G308" s="332"/>
      <c r="H308" s="332"/>
      <c r="I308" s="332"/>
      <c r="J308" s="333"/>
      <c r="K308" s="221">
        <f>SUM(K307:N307)</f>
        <v>588</v>
      </c>
      <c r="L308" s="222"/>
      <c r="M308" s="222"/>
      <c r="N308" s="223"/>
      <c r="O308" s="283">
        <f>SUM(O307:P307)</f>
        <v>1092</v>
      </c>
      <c r="P308" s="283"/>
      <c r="Q308" s="283"/>
      <c r="R308" s="224"/>
      <c r="S308" s="224"/>
      <c r="T308" s="224"/>
      <c r="U308" s="224"/>
    </row>
    <row r="309" spans="1:27" x14ac:dyDescent="0.25">
      <c r="A309" s="301" t="s">
        <v>95</v>
      </c>
      <c r="B309" s="301"/>
      <c r="C309" s="301"/>
      <c r="D309" s="301"/>
      <c r="E309" s="301"/>
      <c r="F309" s="301"/>
      <c r="G309" s="301"/>
      <c r="H309" s="301"/>
      <c r="I309" s="301"/>
      <c r="J309" s="301"/>
      <c r="K309" s="273">
        <f>U306/SUM(U53,U70,U86,U103,U121,U139,U157,U176)</f>
        <v>0.16949152542372881</v>
      </c>
      <c r="L309" s="274"/>
      <c r="M309" s="274"/>
      <c r="N309" s="274"/>
      <c r="O309" s="274"/>
      <c r="P309" s="274"/>
      <c r="Q309" s="274"/>
      <c r="R309" s="274"/>
      <c r="S309" s="274"/>
      <c r="T309" s="274"/>
      <c r="U309" s="275"/>
    </row>
    <row r="310" spans="1:27" x14ac:dyDescent="0.25">
      <c r="A310" s="319" t="s">
        <v>97</v>
      </c>
      <c r="B310" s="320"/>
      <c r="C310" s="320"/>
      <c r="D310" s="320"/>
      <c r="E310" s="320"/>
      <c r="F310" s="320"/>
      <c r="G310" s="320"/>
      <c r="H310" s="320"/>
      <c r="I310" s="320"/>
      <c r="J310" s="321"/>
      <c r="K310" s="273">
        <f>K308/(SUM(O53,O70,O86,O103,O121,O139,O157,O176)*14)</f>
        <v>0.19811320754716982</v>
      </c>
      <c r="L310" s="274"/>
      <c r="M310" s="274"/>
      <c r="N310" s="274"/>
      <c r="O310" s="274"/>
      <c r="P310" s="274"/>
      <c r="Q310" s="274"/>
      <c r="R310" s="274"/>
      <c r="S310" s="274"/>
      <c r="T310" s="274"/>
      <c r="U310" s="275"/>
    </row>
    <row r="311" spans="1:27" x14ac:dyDescent="0.25">
      <c r="A311" s="58"/>
      <c r="B311" s="58"/>
      <c r="C311" s="58"/>
      <c r="D311" s="58"/>
      <c r="E311" s="58"/>
      <c r="F311" s="58"/>
      <c r="G311" s="58"/>
      <c r="H311" s="58"/>
      <c r="I311" s="58"/>
      <c r="J311" s="58"/>
      <c r="K311" s="34"/>
      <c r="L311" s="34"/>
      <c r="M311" s="34"/>
      <c r="N311" s="34"/>
      <c r="O311" s="34"/>
      <c r="P311" s="34"/>
      <c r="Q311" s="34"/>
      <c r="R311" s="34"/>
      <c r="S311" s="34"/>
      <c r="T311" s="34"/>
      <c r="U311" s="34"/>
    </row>
    <row r="312" spans="1:27" x14ac:dyDescent="0.25">
      <c r="A312" s="58"/>
      <c r="B312" s="58"/>
      <c r="C312" s="58"/>
      <c r="D312" s="58"/>
      <c r="E312" s="58"/>
      <c r="F312" s="58"/>
      <c r="G312" s="58"/>
      <c r="H312" s="58"/>
      <c r="I312" s="58"/>
      <c r="J312" s="58"/>
      <c r="K312" s="34"/>
      <c r="L312" s="34"/>
      <c r="M312" s="34"/>
      <c r="N312" s="34"/>
      <c r="O312" s="34"/>
      <c r="P312" s="34"/>
      <c r="Q312" s="34"/>
      <c r="R312" s="34"/>
      <c r="S312" s="34"/>
      <c r="T312" s="34"/>
      <c r="U312" s="34"/>
    </row>
    <row r="313" spans="1:27" x14ac:dyDescent="0.25">
      <c r="A313" s="58"/>
      <c r="B313" s="58"/>
      <c r="C313" s="58"/>
      <c r="D313" s="58"/>
      <c r="E313" s="58"/>
      <c r="F313" s="58"/>
      <c r="G313" s="58"/>
      <c r="H313" s="58"/>
      <c r="I313" s="58"/>
      <c r="J313" s="58"/>
      <c r="K313" s="34"/>
      <c r="L313" s="34"/>
      <c r="M313" s="34"/>
      <c r="N313" s="34"/>
      <c r="O313" s="34"/>
      <c r="P313" s="34"/>
      <c r="Q313" s="34"/>
      <c r="R313" s="34"/>
      <c r="S313" s="34"/>
      <c r="T313" s="34"/>
      <c r="U313" s="34"/>
    </row>
    <row r="314" spans="1:27" x14ac:dyDescent="0.25">
      <c r="A314" s="159" t="s">
        <v>100</v>
      </c>
      <c r="B314" s="160"/>
      <c r="C314" s="160"/>
      <c r="D314" s="160"/>
      <c r="E314" s="160"/>
      <c r="F314" s="160"/>
      <c r="G314" s="160"/>
      <c r="H314" s="160"/>
      <c r="I314" s="160"/>
      <c r="J314" s="160"/>
      <c r="K314" s="160"/>
      <c r="L314" s="160"/>
      <c r="M314" s="160"/>
      <c r="N314" s="160"/>
      <c r="O314" s="160"/>
      <c r="P314" s="160"/>
      <c r="Q314" s="160"/>
      <c r="R314" s="160"/>
      <c r="S314" s="160"/>
      <c r="T314" s="160"/>
      <c r="U314" s="161"/>
    </row>
    <row r="315" spans="1:27" x14ac:dyDescent="0.25">
      <c r="A315" s="162"/>
      <c r="B315" s="163"/>
      <c r="C315" s="163"/>
      <c r="D315" s="163"/>
      <c r="E315" s="163"/>
      <c r="F315" s="163"/>
      <c r="G315" s="163"/>
      <c r="H315" s="163"/>
      <c r="I315" s="163"/>
      <c r="J315" s="163"/>
      <c r="K315" s="163"/>
      <c r="L315" s="163"/>
      <c r="M315" s="163"/>
      <c r="N315" s="163"/>
      <c r="O315" s="163"/>
      <c r="P315" s="163"/>
      <c r="Q315" s="163"/>
      <c r="R315" s="163"/>
      <c r="S315" s="163"/>
      <c r="T315" s="163"/>
      <c r="U315" s="164"/>
    </row>
    <row r="316" spans="1:27" x14ac:dyDescent="0.25">
      <c r="A316" s="220" t="s">
        <v>27</v>
      </c>
      <c r="B316" s="220" t="s">
        <v>26</v>
      </c>
      <c r="C316" s="220"/>
      <c r="D316" s="220"/>
      <c r="E316" s="220"/>
      <c r="F316" s="220"/>
      <c r="G316" s="220"/>
      <c r="H316" s="220"/>
      <c r="I316" s="220"/>
      <c r="J316" s="186" t="s">
        <v>38</v>
      </c>
      <c r="K316" s="192" t="s">
        <v>24</v>
      </c>
      <c r="L316" s="211"/>
      <c r="M316" s="211"/>
      <c r="N316" s="212"/>
      <c r="O316" s="192" t="s">
        <v>39</v>
      </c>
      <c r="P316" s="211"/>
      <c r="Q316" s="212"/>
      <c r="R316" s="192" t="s">
        <v>23</v>
      </c>
      <c r="S316" s="211"/>
      <c r="T316" s="212"/>
      <c r="U316" s="186" t="s">
        <v>22</v>
      </c>
      <c r="V316" s="2"/>
      <c r="W316" s="2"/>
      <c r="X316" s="2"/>
      <c r="Y316" s="2"/>
      <c r="Z316" s="2"/>
    </row>
    <row r="317" spans="1:27" x14ac:dyDescent="0.25">
      <c r="A317" s="220"/>
      <c r="B317" s="220"/>
      <c r="C317" s="220"/>
      <c r="D317" s="220"/>
      <c r="E317" s="220"/>
      <c r="F317" s="220"/>
      <c r="G317" s="220"/>
      <c r="H317" s="220"/>
      <c r="I317" s="220"/>
      <c r="J317" s="186"/>
      <c r="K317" s="213"/>
      <c r="L317" s="214"/>
      <c r="M317" s="214"/>
      <c r="N317" s="215"/>
      <c r="O317" s="213"/>
      <c r="P317" s="214"/>
      <c r="Q317" s="215"/>
      <c r="R317" s="213"/>
      <c r="S317" s="214"/>
      <c r="T317" s="215"/>
      <c r="U317" s="186"/>
      <c r="V317" s="2"/>
      <c r="W317" s="2"/>
      <c r="X317" s="2"/>
      <c r="Y317" s="2"/>
      <c r="Z317" s="2"/>
    </row>
    <row r="318" spans="1:27" x14ac:dyDescent="0.25">
      <c r="A318" s="220"/>
      <c r="B318" s="220"/>
      <c r="C318" s="220"/>
      <c r="D318" s="220"/>
      <c r="E318" s="220"/>
      <c r="F318" s="220"/>
      <c r="G318" s="220"/>
      <c r="H318" s="220"/>
      <c r="I318" s="220"/>
      <c r="J318" s="186"/>
      <c r="K318" s="16" t="s">
        <v>28</v>
      </c>
      <c r="L318" s="16" t="s">
        <v>29</v>
      </c>
      <c r="M318" s="16" t="s">
        <v>30</v>
      </c>
      <c r="N318" s="16" t="s">
        <v>105</v>
      </c>
      <c r="O318" s="16" t="s">
        <v>34</v>
      </c>
      <c r="P318" s="16" t="s">
        <v>5</v>
      </c>
      <c r="Q318" s="16" t="s">
        <v>31</v>
      </c>
      <c r="R318" s="16" t="s">
        <v>32</v>
      </c>
      <c r="S318" s="16" t="s">
        <v>28</v>
      </c>
      <c r="T318" s="16" t="s">
        <v>33</v>
      </c>
      <c r="U318" s="186"/>
      <c r="V318" s="2"/>
      <c r="W318" s="2"/>
      <c r="X318" s="2"/>
      <c r="Y318" s="2"/>
      <c r="Z318" s="2"/>
    </row>
    <row r="319" spans="1:27" x14ac:dyDescent="0.25">
      <c r="A319" s="17" t="str">
        <f t="shared" ref="A319:A341" si="50">IF(ISNA(INDEX($A$40:$U$288,MATCH($B319,$B$40:$B$288,0),1)),"",INDEX($A$40:$U$288,MATCH($B319,$B$40:$B$288,0),1))</f>
        <v>BLR3104</v>
      </c>
      <c r="B319" s="171" t="s">
        <v>182</v>
      </c>
      <c r="C319" s="171"/>
      <c r="D319" s="171"/>
      <c r="E319" s="171"/>
      <c r="F319" s="171"/>
      <c r="G319" s="171"/>
      <c r="H319" s="171"/>
      <c r="I319" s="171"/>
      <c r="J319" s="9">
        <f t="shared" ref="J319:J341" si="51">IF(ISNA(INDEX($A$40:$U$288,MATCH($B319,$B$40:$B$288,0),10)),"",INDEX($A$40:$U$288,MATCH($B319,$B$40:$B$288,0),10))</f>
        <v>4</v>
      </c>
      <c r="K319" s="9">
        <f t="shared" ref="K319:K341" si="52">IF(ISNA(INDEX($A$40:$U$288,MATCH($B319,$B$40:$B$288,0),11)),"",INDEX($A$40:$U$288,MATCH($B319,$B$40:$B$288,0),11))</f>
        <v>2</v>
      </c>
      <c r="L319" s="9">
        <f t="shared" ref="L319:L341" si="53">IF(ISNA(INDEX($A$40:$U$288,MATCH($B319,$B$40:$B$288,0),12)),"",INDEX($A$40:$U$288,MATCH($B319,$B$40:$B$288,0),12))</f>
        <v>0</v>
      </c>
      <c r="M319" s="9">
        <f t="shared" ref="M319:M341" si="54">IF(ISNA(INDEX($A$40:$U$288,MATCH($B319,$B$40:$B$288,0),13)),"",INDEX($A$40:$U$288,MATCH($B319,$B$40:$B$288,0),13))</f>
        <v>2</v>
      </c>
      <c r="N319" s="9">
        <f t="shared" ref="N319:N341" si="55">IF(ISNA(INDEX($A$40:$U$288,MATCH($B319,$B$40:$B$288,0),14)),"",INDEX($A$40:$U$288,MATCH($B319,$B$40:$B$288,0),14))</f>
        <v>0</v>
      </c>
      <c r="O319" s="9">
        <f t="shared" ref="O319:O341" si="56">IF(ISNA(INDEX($A$40:$U$288,MATCH($B319,$B$40:$B$288,0),15)),"",INDEX($A$40:$U$288,MATCH($B319,$B$40:$B$288,0),15))</f>
        <v>4</v>
      </c>
      <c r="P319" s="9">
        <f t="shared" ref="P319:P341" si="57">IF(ISNA(INDEX($A$40:$U$288,MATCH($B319,$B$40:$B$288,0),16)),"",INDEX($A$40:$U$288,MATCH($B319,$B$40:$B$288,0),16))</f>
        <v>3</v>
      </c>
      <c r="Q319" s="9">
        <f t="shared" ref="Q319:Q341" si="58">IF(ISNA(INDEX($A$40:$U$288,MATCH($B319,$B$40:$B$288,0),17)),"",INDEX($A$40:$U$288,MATCH($B319,$B$40:$B$288,0),17))</f>
        <v>7</v>
      </c>
      <c r="R319" s="15" t="str">
        <f t="shared" ref="R319:R341" si="59">IF(ISNA(INDEX($A$40:$U$288,MATCH($B319,$B$40:$B$288,0),18)),"",INDEX($A$40:$U$288,MATCH($B319,$B$40:$B$288,0),18))</f>
        <v>E</v>
      </c>
      <c r="S319" s="15">
        <f t="shared" ref="S319:S341" si="60">IF(ISNA(INDEX($A$40:$U$288,MATCH($B319,$B$40:$B$288,0),19)),"",INDEX($A$40:$U$288,MATCH($B319,$B$40:$B$288,0),19))</f>
        <v>0</v>
      </c>
      <c r="T319" s="15">
        <f t="shared" ref="T319:T341" si="61">IF(ISNA(INDEX($A$40:$U$288,MATCH($B319,$B$40:$B$288,0),20)),"",INDEX($A$40:$U$288,MATCH($B319,$B$40:$B$288,0),20))</f>
        <v>0</v>
      </c>
      <c r="U319" s="15" t="str">
        <f t="shared" ref="U319:U341" si="62">IF(ISNA(INDEX($A$40:$U$288,MATCH($B319,$B$40:$B$288,0),21)),"",INDEX($A$40:$U$288,MATCH($B319,$B$40:$B$288,0),21))</f>
        <v>DD</v>
      </c>
    </row>
    <row r="320" spans="1:27" x14ac:dyDescent="0.25">
      <c r="A320" s="17" t="str">
        <f t="shared" si="50"/>
        <v>BLR1105</v>
      </c>
      <c r="B320" s="171" t="s">
        <v>185</v>
      </c>
      <c r="C320" s="171"/>
      <c r="D320" s="171"/>
      <c r="E320" s="171"/>
      <c r="F320" s="171"/>
      <c r="G320" s="171"/>
      <c r="H320" s="171"/>
      <c r="I320" s="171"/>
      <c r="J320" s="9">
        <f t="shared" si="51"/>
        <v>6</v>
      </c>
      <c r="K320" s="9">
        <f t="shared" si="52"/>
        <v>2</v>
      </c>
      <c r="L320" s="9">
        <f t="shared" si="53"/>
        <v>0</v>
      </c>
      <c r="M320" s="9">
        <f t="shared" si="54"/>
        <v>2</v>
      </c>
      <c r="N320" s="9">
        <f t="shared" si="55"/>
        <v>0</v>
      </c>
      <c r="O320" s="9">
        <f t="shared" si="56"/>
        <v>4</v>
      </c>
      <c r="P320" s="9">
        <f t="shared" si="57"/>
        <v>7</v>
      </c>
      <c r="Q320" s="9">
        <f t="shared" si="58"/>
        <v>11</v>
      </c>
      <c r="R320" s="15" t="str">
        <f t="shared" si="59"/>
        <v>E</v>
      </c>
      <c r="S320" s="15">
        <f t="shared" si="60"/>
        <v>0</v>
      </c>
      <c r="T320" s="15">
        <f t="shared" si="61"/>
        <v>0</v>
      </c>
      <c r="U320" s="15" t="str">
        <f t="shared" si="62"/>
        <v>DD</v>
      </c>
    </row>
    <row r="321" spans="1:27" x14ac:dyDescent="0.25">
      <c r="A321" s="17" t="str">
        <f t="shared" si="50"/>
        <v>BLR3203</v>
      </c>
      <c r="B321" s="171" t="s">
        <v>191</v>
      </c>
      <c r="C321" s="171"/>
      <c r="D321" s="171"/>
      <c r="E321" s="171"/>
      <c r="F321" s="171"/>
      <c r="G321" s="171"/>
      <c r="H321" s="171"/>
      <c r="I321" s="171"/>
      <c r="J321" s="9">
        <f t="shared" si="51"/>
        <v>4</v>
      </c>
      <c r="K321" s="9">
        <f t="shared" si="52"/>
        <v>2</v>
      </c>
      <c r="L321" s="9">
        <f t="shared" si="53"/>
        <v>0</v>
      </c>
      <c r="M321" s="9">
        <f t="shared" si="54"/>
        <v>2</v>
      </c>
      <c r="N321" s="9">
        <f t="shared" si="55"/>
        <v>0</v>
      </c>
      <c r="O321" s="9">
        <f t="shared" si="56"/>
        <v>4</v>
      </c>
      <c r="P321" s="9">
        <f t="shared" si="57"/>
        <v>3</v>
      </c>
      <c r="Q321" s="9">
        <f t="shared" si="58"/>
        <v>7</v>
      </c>
      <c r="R321" s="15" t="str">
        <f t="shared" si="59"/>
        <v>E</v>
      </c>
      <c r="S321" s="15">
        <f t="shared" si="60"/>
        <v>0</v>
      </c>
      <c r="T321" s="15">
        <f t="shared" si="61"/>
        <v>0</v>
      </c>
      <c r="U321" s="15" t="str">
        <f t="shared" si="62"/>
        <v>DD</v>
      </c>
    </row>
    <row r="322" spans="1:27" x14ac:dyDescent="0.25">
      <c r="A322" s="17" t="str">
        <f t="shared" si="50"/>
        <v>BLR3204</v>
      </c>
      <c r="B322" s="171" t="s">
        <v>193</v>
      </c>
      <c r="C322" s="171"/>
      <c r="D322" s="171"/>
      <c r="E322" s="171"/>
      <c r="F322" s="171"/>
      <c r="G322" s="171"/>
      <c r="H322" s="171"/>
      <c r="I322" s="171"/>
      <c r="J322" s="9">
        <f t="shared" si="51"/>
        <v>4</v>
      </c>
      <c r="K322" s="9">
        <f t="shared" si="52"/>
        <v>2</v>
      </c>
      <c r="L322" s="9">
        <f t="shared" si="53"/>
        <v>2</v>
      </c>
      <c r="M322" s="9">
        <f t="shared" si="54"/>
        <v>0</v>
      </c>
      <c r="N322" s="9">
        <f t="shared" si="55"/>
        <v>0</v>
      </c>
      <c r="O322" s="9">
        <f t="shared" si="56"/>
        <v>4</v>
      </c>
      <c r="P322" s="9">
        <f t="shared" si="57"/>
        <v>3</v>
      </c>
      <c r="Q322" s="9">
        <f t="shared" si="58"/>
        <v>7</v>
      </c>
      <c r="R322" s="15" t="str">
        <f t="shared" si="59"/>
        <v>E</v>
      </c>
      <c r="S322" s="15">
        <f t="shared" si="60"/>
        <v>0</v>
      </c>
      <c r="T322" s="15">
        <f t="shared" si="61"/>
        <v>0</v>
      </c>
      <c r="U322" s="15" t="str">
        <f t="shared" si="62"/>
        <v>DD</v>
      </c>
    </row>
    <row r="323" spans="1:27" x14ac:dyDescent="0.25">
      <c r="A323" s="17" t="str">
        <f t="shared" si="50"/>
        <v>BLR1302</v>
      </c>
      <c r="B323" s="171" t="s">
        <v>199</v>
      </c>
      <c r="C323" s="171"/>
      <c r="D323" s="171"/>
      <c r="E323" s="171"/>
      <c r="F323" s="171"/>
      <c r="G323" s="171"/>
      <c r="H323" s="171"/>
      <c r="I323" s="171"/>
      <c r="J323" s="9">
        <f t="shared" si="51"/>
        <v>5</v>
      </c>
      <c r="K323" s="9">
        <f t="shared" si="52"/>
        <v>2</v>
      </c>
      <c r="L323" s="9">
        <f t="shared" si="53"/>
        <v>0</v>
      </c>
      <c r="M323" s="9">
        <f t="shared" si="54"/>
        <v>2</v>
      </c>
      <c r="N323" s="9">
        <f t="shared" si="55"/>
        <v>0</v>
      </c>
      <c r="O323" s="9">
        <f t="shared" si="56"/>
        <v>4</v>
      </c>
      <c r="P323" s="9">
        <f t="shared" si="57"/>
        <v>5</v>
      </c>
      <c r="Q323" s="9">
        <f t="shared" si="58"/>
        <v>9</v>
      </c>
      <c r="R323" s="15" t="str">
        <f t="shared" si="59"/>
        <v>E</v>
      </c>
      <c r="S323" s="15">
        <f t="shared" si="60"/>
        <v>0</v>
      </c>
      <c r="T323" s="15">
        <f t="shared" si="61"/>
        <v>0</v>
      </c>
      <c r="U323" s="15" t="str">
        <f t="shared" si="62"/>
        <v>DD</v>
      </c>
    </row>
    <row r="324" spans="1:27" x14ac:dyDescent="0.25">
      <c r="A324" s="17" t="str">
        <f t="shared" si="50"/>
        <v>BLR3301</v>
      </c>
      <c r="B324" s="171" t="s">
        <v>203</v>
      </c>
      <c r="C324" s="171"/>
      <c r="D324" s="171"/>
      <c r="E324" s="171"/>
      <c r="F324" s="171"/>
      <c r="G324" s="171"/>
      <c r="H324" s="171"/>
      <c r="I324" s="171"/>
      <c r="J324" s="9">
        <f t="shared" si="51"/>
        <v>4</v>
      </c>
      <c r="K324" s="9">
        <f t="shared" si="52"/>
        <v>2</v>
      </c>
      <c r="L324" s="9">
        <f t="shared" si="53"/>
        <v>0</v>
      </c>
      <c r="M324" s="9">
        <f t="shared" si="54"/>
        <v>2</v>
      </c>
      <c r="N324" s="9">
        <f t="shared" si="55"/>
        <v>0</v>
      </c>
      <c r="O324" s="9">
        <f t="shared" si="56"/>
        <v>4</v>
      </c>
      <c r="P324" s="9">
        <f t="shared" si="57"/>
        <v>3</v>
      </c>
      <c r="Q324" s="9">
        <f t="shared" si="58"/>
        <v>7</v>
      </c>
      <c r="R324" s="15" t="str">
        <f t="shared" si="59"/>
        <v>E</v>
      </c>
      <c r="S324" s="15">
        <f t="shared" si="60"/>
        <v>0</v>
      </c>
      <c r="T324" s="15">
        <f t="shared" si="61"/>
        <v>0</v>
      </c>
      <c r="U324" s="15" t="str">
        <f t="shared" si="62"/>
        <v>DD</v>
      </c>
    </row>
    <row r="325" spans="1:27" x14ac:dyDescent="0.25">
      <c r="A325" s="17" t="str">
        <f t="shared" si="50"/>
        <v>BLR3303</v>
      </c>
      <c r="B325" s="171" t="s">
        <v>207</v>
      </c>
      <c r="C325" s="171"/>
      <c r="D325" s="171"/>
      <c r="E325" s="171"/>
      <c r="F325" s="171"/>
      <c r="G325" s="171"/>
      <c r="H325" s="171"/>
      <c r="I325" s="171"/>
      <c r="J325" s="9">
        <f t="shared" si="51"/>
        <v>4</v>
      </c>
      <c r="K325" s="9">
        <f t="shared" si="52"/>
        <v>2</v>
      </c>
      <c r="L325" s="9">
        <f t="shared" si="53"/>
        <v>1</v>
      </c>
      <c r="M325" s="9">
        <f t="shared" si="54"/>
        <v>0</v>
      </c>
      <c r="N325" s="9">
        <f t="shared" si="55"/>
        <v>0</v>
      </c>
      <c r="O325" s="9">
        <f t="shared" si="56"/>
        <v>3</v>
      </c>
      <c r="P325" s="9">
        <f t="shared" si="57"/>
        <v>4</v>
      </c>
      <c r="Q325" s="9">
        <f t="shared" si="58"/>
        <v>7</v>
      </c>
      <c r="R325" s="15" t="str">
        <f t="shared" si="59"/>
        <v>E</v>
      </c>
      <c r="S325" s="15">
        <f t="shared" si="60"/>
        <v>0</v>
      </c>
      <c r="T325" s="15">
        <f t="shared" si="61"/>
        <v>0</v>
      </c>
      <c r="U325" s="15" t="str">
        <f t="shared" si="62"/>
        <v>DD</v>
      </c>
    </row>
    <row r="326" spans="1:27" x14ac:dyDescent="0.25">
      <c r="A326" s="17" t="str">
        <f t="shared" si="50"/>
        <v>BLR1402</v>
      </c>
      <c r="B326" s="171" t="s">
        <v>213</v>
      </c>
      <c r="C326" s="171"/>
      <c r="D326" s="171"/>
      <c r="E326" s="171"/>
      <c r="F326" s="171"/>
      <c r="G326" s="171"/>
      <c r="H326" s="171"/>
      <c r="I326" s="171"/>
      <c r="J326" s="9">
        <f t="shared" si="51"/>
        <v>4</v>
      </c>
      <c r="K326" s="9">
        <f t="shared" si="52"/>
        <v>2</v>
      </c>
      <c r="L326" s="9">
        <f t="shared" si="53"/>
        <v>0</v>
      </c>
      <c r="M326" s="9">
        <f t="shared" si="54"/>
        <v>2</v>
      </c>
      <c r="N326" s="9">
        <f t="shared" si="55"/>
        <v>0</v>
      </c>
      <c r="O326" s="9">
        <f t="shared" si="56"/>
        <v>4</v>
      </c>
      <c r="P326" s="9">
        <f t="shared" si="57"/>
        <v>3</v>
      </c>
      <c r="Q326" s="9">
        <f t="shared" si="58"/>
        <v>7</v>
      </c>
      <c r="R326" s="15" t="str">
        <f t="shared" si="59"/>
        <v>E</v>
      </c>
      <c r="S326" s="15">
        <f t="shared" si="60"/>
        <v>0</v>
      </c>
      <c r="T326" s="15">
        <f t="shared" si="61"/>
        <v>0</v>
      </c>
      <c r="U326" s="15" t="str">
        <f t="shared" si="62"/>
        <v>DD</v>
      </c>
    </row>
    <row r="327" spans="1:27" x14ac:dyDescent="0.25">
      <c r="A327" s="17" t="str">
        <f t="shared" si="50"/>
        <v>BLR2403</v>
      </c>
      <c r="B327" s="171" t="s">
        <v>215</v>
      </c>
      <c r="C327" s="171"/>
      <c r="D327" s="171"/>
      <c r="E327" s="171"/>
      <c r="F327" s="171"/>
      <c r="G327" s="171"/>
      <c r="H327" s="171"/>
      <c r="I327" s="171"/>
      <c r="J327" s="9">
        <f t="shared" si="51"/>
        <v>4</v>
      </c>
      <c r="K327" s="9">
        <f t="shared" si="52"/>
        <v>2</v>
      </c>
      <c r="L327" s="9">
        <f t="shared" si="53"/>
        <v>0</v>
      </c>
      <c r="M327" s="9">
        <f t="shared" si="54"/>
        <v>2</v>
      </c>
      <c r="N327" s="9">
        <f t="shared" si="55"/>
        <v>0</v>
      </c>
      <c r="O327" s="9">
        <f t="shared" si="56"/>
        <v>4</v>
      </c>
      <c r="P327" s="9">
        <f t="shared" si="57"/>
        <v>3</v>
      </c>
      <c r="Q327" s="9">
        <f t="shared" si="58"/>
        <v>7</v>
      </c>
      <c r="R327" s="15" t="str">
        <f t="shared" si="59"/>
        <v>E</v>
      </c>
      <c r="S327" s="15">
        <f t="shared" si="60"/>
        <v>0</v>
      </c>
      <c r="T327" s="15">
        <f t="shared" si="61"/>
        <v>0</v>
      </c>
      <c r="U327" s="15" t="str">
        <f t="shared" si="62"/>
        <v>DD</v>
      </c>
    </row>
    <row r="328" spans="1:27" x14ac:dyDescent="0.25">
      <c r="A328" s="17" t="str">
        <f t="shared" si="50"/>
        <v>BLR1401</v>
      </c>
      <c r="B328" s="171" t="s">
        <v>217</v>
      </c>
      <c r="C328" s="171"/>
      <c r="D328" s="171"/>
      <c r="E328" s="171"/>
      <c r="F328" s="171"/>
      <c r="G328" s="171"/>
      <c r="H328" s="171"/>
      <c r="I328" s="171"/>
      <c r="J328" s="9">
        <f t="shared" si="51"/>
        <v>6</v>
      </c>
      <c r="K328" s="9">
        <f t="shared" si="52"/>
        <v>2</v>
      </c>
      <c r="L328" s="9">
        <f t="shared" si="53"/>
        <v>0</v>
      </c>
      <c r="M328" s="9">
        <f t="shared" si="54"/>
        <v>2</v>
      </c>
      <c r="N328" s="9">
        <f t="shared" si="55"/>
        <v>0</v>
      </c>
      <c r="O328" s="9">
        <f t="shared" si="56"/>
        <v>4</v>
      </c>
      <c r="P328" s="9">
        <f t="shared" si="57"/>
        <v>7</v>
      </c>
      <c r="Q328" s="9">
        <f t="shared" si="58"/>
        <v>11</v>
      </c>
      <c r="R328" s="15" t="str">
        <f t="shared" si="59"/>
        <v>E</v>
      </c>
      <c r="S328" s="15">
        <f t="shared" si="60"/>
        <v>0</v>
      </c>
      <c r="T328" s="15">
        <f t="shared" si="61"/>
        <v>0</v>
      </c>
      <c r="U328" s="15" t="str">
        <f t="shared" si="62"/>
        <v>DD</v>
      </c>
      <c r="V328" s="37"/>
      <c r="W328" s="37"/>
      <c r="X328" s="37"/>
      <c r="Y328" s="37"/>
      <c r="Z328" s="37"/>
      <c r="AA328" s="37"/>
    </row>
    <row r="329" spans="1:27" x14ac:dyDescent="0.25">
      <c r="A329" s="17" t="str">
        <f t="shared" si="50"/>
        <v>BLR3401</v>
      </c>
      <c r="B329" s="171" t="s">
        <v>219</v>
      </c>
      <c r="C329" s="171"/>
      <c r="D329" s="171"/>
      <c r="E329" s="171"/>
      <c r="F329" s="171"/>
      <c r="G329" s="171"/>
      <c r="H329" s="171"/>
      <c r="I329" s="171"/>
      <c r="J329" s="9">
        <f t="shared" si="51"/>
        <v>4</v>
      </c>
      <c r="K329" s="9">
        <f t="shared" si="52"/>
        <v>2</v>
      </c>
      <c r="L329" s="9">
        <f t="shared" si="53"/>
        <v>0</v>
      </c>
      <c r="M329" s="9">
        <f t="shared" si="54"/>
        <v>2</v>
      </c>
      <c r="N329" s="9">
        <f t="shared" si="55"/>
        <v>0</v>
      </c>
      <c r="O329" s="9">
        <f t="shared" si="56"/>
        <v>4</v>
      </c>
      <c r="P329" s="9">
        <f t="shared" si="57"/>
        <v>3</v>
      </c>
      <c r="Q329" s="9">
        <f t="shared" si="58"/>
        <v>7</v>
      </c>
      <c r="R329" s="15">
        <f t="shared" si="59"/>
        <v>0</v>
      </c>
      <c r="S329" s="15" t="str">
        <f t="shared" si="60"/>
        <v>C</v>
      </c>
      <c r="T329" s="15">
        <f t="shared" si="61"/>
        <v>0</v>
      </c>
      <c r="U329" s="15" t="str">
        <f t="shared" si="62"/>
        <v>DD</v>
      </c>
      <c r="V329" s="37"/>
      <c r="W329" s="37"/>
      <c r="X329" s="37"/>
      <c r="Y329" s="37"/>
      <c r="Z329" s="37"/>
      <c r="AA329" s="37"/>
    </row>
    <row r="330" spans="1:27" x14ac:dyDescent="0.25">
      <c r="A330" s="17" t="str">
        <f t="shared" si="50"/>
        <v>BLR3403</v>
      </c>
      <c r="B330" s="171" t="s">
        <v>225</v>
      </c>
      <c r="C330" s="171"/>
      <c r="D330" s="171"/>
      <c r="E330" s="171"/>
      <c r="F330" s="171"/>
      <c r="G330" s="171"/>
      <c r="H330" s="171"/>
      <c r="I330" s="171"/>
      <c r="J330" s="9">
        <f t="shared" si="51"/>
        <v>4</v>
      </c>
      <c r="K330" s="9">
        <f t="shared" si="52"/>
        <v>0</v>
      </c>
      <c r="L330" s="9">
        <f t="shared" si="53"/>
        <v>0</v>
      </c>
      <c r="M330" s="9">
        <f t="shared" si="54"/>
        <v>0</v>
      </c>
      <c r="N330" s="9">
        <f t="shared" si="55"/>
        <v>0</v>
      </c>
      <c r="O330" s="9">
        <f t="shared" si="56"/>
        <v>0</v>
      </c>
      <c r="P330" s="9">
        <f t="shared" si="57"/>
        <v>7</v>
      </c>
      <c r="Q330" s="9">
        <f t="shared" si="58"/>
        <v>7</v>
      </c>
      <c r="R330" s="15">
        <f t="shared" si="59"/>
        <v>0</v>
      </c>
      <c r="S330" s="15" t="str">
        <f t="shared" si="60"/>
        <v>C</v>
      </c>
      <c r="T330" s="15">
        <f t="shared" si="61"/>
        <v>0</v>
      </c>
      <c r="U330" s="15" t="str">
        <f t="shared" si="62"/>
        <v>DD</v>
      </c>
      <c r="V330" s="37"/>
      <c r="W330" s="37"/>
      <c r="X330" s="37"/>
      <c r="Y330" s="37"/>
      <c r="Z330" s="37"/>
      <c r="AA330" s="37"/>
    </row>
    <row r="331" spans="1:27" x14ac:dyDescent="0.25">
      <c r="A331" s="17" t="str">
        <f t="shared" si="50"/>
        <v>BLR3501</v>
      </c>
      <c r="B331" s="171" t="s">
        <v>227</v>
      </c>
      <c r="C331" s="171"/>
      <c r="D331" s="171"/>
      <c r="E331" s="171"/>
      <c r="F331" s="171"/>
      <c r="G331" s="171"/>
      <c r="H331" s="171"/>
      <c r="I331" s="171"/>
      <c r="J331" s="9">
        <f t="shared" si="51"/>
        <v>4</v>
      </c>
      <c r="K331" s="9">
        <f t="shared" si="52"/>
        <v>2</v>
      </c>
      <c r="L331" s="9">
        <f t="shared" si="53"/>
        <v>1</v>
      </c>
      <c r="M331" s="9">
        <f t="shared" si="54"/>
        <v>1</v>
      </c>
      <c r="N331" s="9">
        <f t="shared" si="55"/>
        <v>0</v>
      </c>
      <c r="O331" s="9">
        <f t="shared" si="56"/>
        <v>4</v>
      </c>
      <c r="P331" s="9">
        <f t="shared" si="57"/>
        <v>3</v>
      </c>
      <c r="Q331" s="9">
        <f t="shared" si="58"/>
        <v>7</v>
      </c>
      <c r="R331" s="15" t="str">
        <f t="shared" si="59"/>
        <v>E</v>
      </c>
      <c r="S331" s="15">
        <f t="shared" si="60"/>
        <v>0</v>
      </c>
      <c r="T331" s="15">
        <f t="shared" si="61"/>
        <v>0</v>
      </c>
      <c r="U331" s="15" t="str">
        <f t="shared" si="62"/>
        <v>DD</v>
      </c>
      <c r="V331" s="37"/>
      <c r="W331" s="37"/>
      <c r="X331" s="37"/>
      <c r="Y331" s="37"/>
      <c r="Z331" s="37"/>
      <c r="AA331" s="37"/>
    </row>
    <row r="332" spans="1:27" x14ac:dyDescent="0.25">
      <c r="A332" s="17" t="str">
        <f t="shared" si="50"/>
        <v>BLR3502</v>
      </c>
      <c r="B332" s="171" t="s">
        <v>229</v>
      </c>
      <c r="C332" s="171"/>
      <c r="D332" s="171"/>
      <c r="E332" s="171"/>
      <c r="F332" s="171"/>
      <c r="G332" s="171"/>
      <c r="H332" s="171"/>
      <c r="I332" s="171"/>
      <c r="J332" s="9">
        <f t="shared" si="51"/>
        <v>4</v>
      </c>
      <c r="K332" s="9">
        <f t="shared" si="52"/>
        <v>2</v>
      </c>
      <c r="L332" s="9">
        <f t="shared" si="53"/>
        <v>1</v>
      </c>
      <c r="M332" s="9">
        <f t="shared" si="54"/>
        <v>0</v>
      </c>
      <c r="N332" s="9">
        <f t="shared" si="55"/>
        <v>0</v>
      </c>
      <c r="O332" s="9">
        <f t="shared" si="56"/>
        <v>3</v>
      </c>
      <c r="P332" s="9">
        <f t="shared" si="57"/>
        <v>4</v>
      </c>
      <c r="Q332" s="9">
        <f t="shared" si="58"/>
        <v>7</v>
      </c>
      <c r="R332" s="15" t="str">
        <f t="shared" si="59"/>
        <v>E</v>
      </c>
      <c r="S332" s="15">
        <f t="shared" si="60"/>
        <v>0</v>
      </c>
      <c r="T332" s="15">
        <f t="shared" si="61"/>
        <v>0</v>
      </c>
      <c r="U332" s="15" t="str">
        <f t="shared" si="62"/>
        <v>DD</v>
      </c>
      <c r="V332" s="37"/>
      <c r="W332" s="37"/>
      <c r="X332" s="37"/>
      <c r="Y332" s="37"/>
      <c r="Z332" s="37"/>
      <c r="AA332" s="37"/>
    </row>
    <row r="333" spans="1:27" x14ac:dyDescent="0.25">
      <c r="A333" s="17" t="str">
        <f t="shared" si="50"/>
        <v>BLR3503</v>
      </c>
      <c r="B333" s="171" t="s">
        <v>231</v>
      </c>
      <c r="C333" s="171"/>
      <c r="D333" s="171"/>
      <c r="E333" s="171"/>
      <c r="F333" s="171"/>
      <c r="G333" s="171"/>
      <c r="H333" s="171"/>
      <c r="I333" s="171"/>
      <c r="J333" s="9">
        <f t="shared" si="51"/>
        <v>4</v>
      </c>
      <c r="K333" s="9">
        <f t="shared" si="52"/>
        <v>2</v>
      </c>
      <c r="L333" s="9">
        <f t="shared" si="53"/>
        <v>0</v>
      </c>
      <c r="M333" s="9">
        <f t="shared" si="54"/>
        <v>2</v>
      </c>
      <c r="N333" s="9">
        <f t="shared" si="55"/>
        <v>0</v>
      </c>
      <c r="O333" s="9">
        <f t="shared" si="56"/>
        <v>4</v>
      </c>
      <c r="P333" s="9">
        <f t="shared" si="57"/>
        <v>3</v>
      </c>
      <c r="Q333" s="9">
        <f t="shared" si="58"/>
        <v>7</v>
      </c>
      <c r="R333" s="15" t="str">
        <f t="shared" si="59"/>
        <v>E</v>
      </c>
      <c r="S333" s="15">
        <f t="shared" si="60"/>
        <v>0</v>
      </c>
      <c r="T333" s="15">
        <f t="shared" si="61"/>
        <v>0</v>
      </c>
      <c r="U333" s="15" t="str">
        <f t="shared" si="62"/>
        <v>DD</v>
      </c>
      <c r="V333" s="37"/>
      <c r="W333" s="37"/>
      <c r="X333" s="37"/>
      <c r="Y333" s="37"/>
      <c r="Z333" s="37"/>
      <c r="AA333" s="37"/>
    </row>
    <row r="334" spans="1:27" x14ac:dyDescent="0.25">
      <c r="A334" s="17" t="str">
        <f t="shared" si="50"/>
        <v>BLR3505</v>
      </c>
      <c r="B334" s="171" t="s">
        <v>235</v>
      </c>
      <c r="C334" s="171"/>
      <c r="D334" s="171"/>
      <c r="E334" s="171"/>
      <c r="F334" s="171"/>
      <c r="G334" s="171"/>
      <c r="H334" s="171"/>
      <c r="I334" s="171"/>
      <c r="J334" s="9">
        <f t="shared" si="51"/>
        <v>4</v>
      </c>
      <c r="K334" s="9">
        <f t="shared" si="52"/>
        <v>2</v>
      </c>
      <c r="L334" s="9">
        <f t="shared" si="53"/>
        <v>2</v>
      </c>
      <c r="M334" s="9">
        <f t="shared" si="54"/>
        <v>0</v>
      </c>
      <c r="N334" s="9">
        <f t="shared" si="55"/>
        <v>0</v>
      </c>
      <c r="O334" s="9">
        <f t="shared" si="56"/>
        <v>4</v>
      </c>
      <c r="P334" s="9">
        <f t="shared" si="57"/>
        <v>3</v>
      </c>
      <c r="Q334" s="9">
        <f t="shared" si="58"/>
        <v>7</v>
      </c>
      <c r="R334" s="15" t="str">
        <f t="shared" si="59"/>
        <v>E</v>
      </c>
      <c r="S334" s="15">
        <f t="shared" si="60"/>
        <v>0</v>
      </c>
      <c r="T334" s="15">
        <f t="shared" si="61"/>
        <v>0</v>
      </c>
      <c r="U334" s="15" t="str">
        <f t="shared" si="62"/>
        <v>DD</v>
      </c>
      <c r="V334" s="37"/>
      <c r="W334" s="37"/>
      <c r="X334" s="37"/>
      <c r="Y334" s="37"/>
      <c r="Z334" s="37"/>
      <c r="AA334" s="37"/>
    </row>
    <row r="335" spans="1:27" x14ac:dyDescent="0.25">
      <c r="A335" s="17" t="str">
        <f t="shared" si="50"/>
        <v>BLR3602</v>
      </c>
      <c r="B335" s="171" t="s">
        <v>245</v>
      </c>
      <c r="C335" s="171"/>
      <c r="D335" s="171"/>
      <c r="E335" s="171"/>
      <c r="F335" s="171"/>
      <c r="G335" s="171"/>
      <c r="H335" s="171"/>
      <c r="I335" s="171"/>
      <c r="J335" s="9">
        <f t="shared" si="51"/>
        <v>5</v>
      </c>
      <c r="K335" s="9">
        <f t="shared" si="52"/>
        <v>2</v>
      </c>
      <c r="L335" s="9">
        <f t="shared" si="53"/>
        <v>2</v>
      </c>
      <c r="M335" s="9">
        <f t="shared" si="54"/>
        <v>2</v>
      </c>
      <c r="N335" s="9">
        <f t="shared" si="55"/>
        <v>0</v>
      </c>
      <c r="O335" s="9">
        <f t="shared" si="56"/>
        <v>6</v>
      </c>
      <c r="P335" s="9">
        <f t="shared" si="57"/>
        <v>3</v>
      </c>
      <c r="Q335" s="9">
        <f t="shared" si="58"/>
        <v>9</v>
      </c>
      <c r="R335" s="15" t="str">
        <f t="shared" si="59"/>
        <v>E</v>
      </c>
      <c r="S335" s="15">
        <f t="shared" si="60"/>
        <v>0</v>
      </c>
      <c r="T335" s="15">
        <f t="shared" si="61"/>
        <v>0</v>
      </c>
      <c r="U335" s="15" t="str">
        <f t="shared" si="62"/>
        <v>DD</v>
      </c>
      <c r="V335" s="37"/>
      <c r="W335" s="37"/>
      <c r="X335" s="37"/>
      <c r="Y335" s="37"/>
      <c r="Z335" s="37"/>
      <c r="AA335" s="37"/>
    </row>
    <row r="336" spans="1:27" x14ac:dyDescent="0.25">
      <c r="A336" s="17" t="str">
        <f t="shared" si="50"/>
        <v>BLR3603</v>
      </c>
      <c r="B336" s="171" t="s">
        <v>247</v>
      </c>
      <c r="C336" s="171"/>
      <c r="D336" s="171"/>
      <c r="E336" s="171"/>
      <c r="F336" s="171"/>
      <c r="G336" s="171"/>
      <c r="H336" s="171"/>
      <c r="I336" s="171"/>
      <c r="J336" s="9">
        <f t="shared" si="51"/>
        <v>2</v>
      </c>
      <c r="K336" s="9">
        <f t="shared" si="52"/>
        <v>0</v>
      </c>
      <c r="L336" s="9">
        <f t="shared" si="53"/>
        <v>0</v>
      </c>
      <c r="M336" s="9">
        <f t="shared" si="54"/>
        <v>0</v>
      </c>
      <c r="N336" s="9">
        <f t="shared" si="55"/>
        <v>2</v>
      </c>
      <c r="O336" s="9">
        <f t="shared" si="56"/>
        <v>2</v>
      </c>
      <c r="P336" s="9">
        <f t="shared" si="57"/>
        <v>2</v>
      </c>
      <c r="Q336" s="9">
        <f t="shared" si="58"/>
        <v>4</v>
      </c>
      <c r="R336" s="15" t="str">
        <f t="shared" si="59"/>
        <v>E</v>
      </c>
      <c r="S336" s="15">
        <f t="shared" si="60"/>
        <v>0</v>
      </c>
      <c r="T336" s="15">
        <f t="shared" si="61"/>
        <v>0</v>
      </c>
      <c r="U336" s="15" t="str">
        <f t="shared" si="62"/>
        <v>DD</v>
      </c>
      <c r="V336" s="37"/>
      <c r="W336" s="37"/>
      <c r="X336" s="37"/>
      <c r="Y336" s="37"/>
      <c r="Z336" s="37"/>
      <c r="AA336" s="37"/>
    </row>
    <row r="337" spans="1:27" x14ac:dyDescent="0.25">
      <c r="A337" s="17" t="str">
        <f t="shared" si="50"/>
        <v>BLR3701</v>
      </c>
      <c r="B337" s="171" t="s">
        <v>255</v>
      </c>
      <c r="C337" s="171"/>
      <c r="D337" s="171"/>
      <c r="E337" s="171"/>
      <c r="F337" s="171"/>
      <c r="G337" s="171"/>
      <c r="H337" s="171"/>
      <c r="I337" s="171"/>
      <c r="J337" s="9">
        <f t="shared" si="51"/>
        <v>5</v>
      </c>
      <c r="K337" s="9">
        <f t="shared" si="52"/>
        <v>2</v>
      </c>
      <c r="L337" s="9">
        <f t="shared" si="53"/>
        <v>0</v>
      </c>
      <c r="M337" s="9">
        <f t="shared" si="54"/>
        <v>2</v>
      </c>
      <c r="N337" s="9">
        <f t="shared" si="55"/>
        <v>0</v>
      </c>
      <c r="O337" s="9">
        <f t="shared" si="56"/>
        <v>4</v>
      </c>
      <c r="P337" s="9">
        <f t="shared" si="57"/>
        <v>5</v>
      </c>
      <c r="Q337" s="9">
        <f t="shared" si="58"/>
        <v>9</v>
      </c>
      <c r="R337" s="15" t="str">
        <f t="shared" si="59"/>
        <v>E</v>
      </c>
      <c r="S337" s="15">
        <f t="shared" si="60"/>
        <v>0</v>
      </c>
      <c r="T337" s="15">
        <f t="shared" si="61"/>
        <v>0</v>
      </c>
      <c r="U337" s="15" t="str">
        <f t="shared" si="62"/>
        <v>DD</v>
      </c>
      <c r="V337" s="37"/>
      <c r="W337" s="37"/>
      <c r="X337" s="37"/>
      <c r="Y337" s="37"/>
      <c r="Z337" s="37"/>
      <c r="AA337" s="37"/>
    </row>
    <row r="338" spans="1:27" x14ac:dyDescent="0.25">
      <c r="A338" s="17" t="str">
        <f t="shared" si="50"/>
        <v>BLR3702</v>
      </c>
      <c r="B338" s="171" t="s">
        <v>257</v>
      </c>
      <c r="C338" s="171"/>
      <c r="D338" s="171"/>
      <c r="E338" s="171"/>
      <c r="F338" s="171"/>
      <c r="G338" s="171"/>
      <c r="H338" s="171"/>
      <c r="I338" s="171"/>
      <c r="J338" s="9">
        <f t="shared" si="51"/>
        <v>4</v>
      </c>
      <c r="K338" s="9">
        <f t="shared" si="52"/>
        <v>2</v>
      </c>
      <c r="L338" s="9">
        <f t="shared" si="53"/>
        <v>2</v>
      </c>
      <c r="M338" s="9">
        <f t="shared" si="54"/>
        <v>0</v>
      </c>
      <c r="N338" s="9">
        <f t="shared" si="55"/>
        <v>0</v>
      </c>
      <c r="O338" s="9">
        <f t="shared" si="56"/>
        <v>4</v>
      </c>
      <c r="P338" s="9">
        <f t="shared" si="57"/>
        <v>3</v>
      </c>
      <c r="Q338" s="9">
        <f t="shared" si="58"/>
        <v>7</v>
      </c>
      <c r="R338" s="15" t="str">
        <f t="shared" si="59"/>
        <v>E</v>
      </c>
      <c r="S338" s="15">
        <f t="shared" si="60"/>
        <v>0</v>
      </c>
      <c r="T338" s="15">
        <f t="shared" si="61"/>
        <v>0</v>
      </c>
      <c r="U338" s="15" t="str">
        <f t="shared" si="62"/>
        <v>DD</v>
      </c>
      <c r="V338" s="37"/>
      <c r="W338" s="37"/>
      <c r="X338" s="37"/>
      <c r="Y338" s="37"/>
      <c r="Z338" s="37"/>
      <c r="AA338" s="37"/>
    </row>
    <row r="339" spans="1:27" x14ac:dyDescent="0.25">
      <c r="A339" s="17" t="str">
        <f t="shared" si="50"/>
        <v>BLR3704</v>
      </c>
      <c r="B339" s="171" t="s">
        <v>261</v>
      </c>
      <c r="C339" s="171"/>
      <c r="D339" s="171"/>
      <c r="E339" s="171"/>
      <c r="F339" s="171"/>
      <c r="G339" s="171"/>
      <c r="H339" s="171"/>
      <c r="I339" s="171"/>
      <c r="J339" s="9">
        <f t="shared" si="51"/>
        <v>4</v>
      </c>
      <c r="K339" s="9">
        <f t="shared" si="52"/>
        <v>2</v>
      </c>
      <c r="L339" s="9">
        <f t="shared" si="53"/>
        <v>0</v>
      </c>
      <c r="M339" s="9">
        <f t="shared" si="54"/>
        <v>2</v>
      </c>
      <c r="N339" s="9">
        <f t="shared" si="55"/>
        <v>0</v>
      </c>
      <c r="O339" s="9">
        <f t="shared" si="56"/>
        <v>4</v>
      </c>
      <c r="P339" s="9">
        <f t="shared" si="57"/>
        <v>3</v>
      </c>
      <c r="Q339" s="9">
        <f t="shared" si="58"/>
        <v>7</v>
      </c>
      <c r="R339" s="15">
        <f t="shared" si="59"/>
        <v>0</v>
      </c>
      <c r="S339" s="15" t="str">
        <f t="shared" si="60"/>
        <v>C</v>
      </c>
      <c r="T339" s="15">
        <f t="shared" si="61"/>
        <v>0</v>
      </c>
      <c r="U339" s="15" t="str">
        <f t="shared" si="62"/>
        <v>DD</v>
      </c>
    </row>
    <row r="340" spans="1:27" x14ac:dyDescent="0.25">
      <c r="A340" s="17" t="str">
        <f t="shared" si="50"/>
        <v>BLR3801</v>
      </c>
      <c r="B340" s="171" t="s">
        <v>269</v>
      </c>
      <c r="C340" s="171"/>
      <c r="D340" s="171"/>
      <c r="E340" s="171"/>
      <c r="F340" s="171"/>
      <c r="G340" s="171"/>
      <c r="H340" s="171"/>
      <c r="I340" s="171"/>
      <c r="J340" s="9">
        <f t="shared" si="51"/>
        <v>4</v>
      </c>
      <c r="K340" s="9">
        <f t="shared" si="52"/>
        <v>2</v>
      </c>
      <c r="L340" s="9">
        <f t="shared" si="53"/>
        <v>2</v>
      </c>
      <c r="M340" s="9">
        <f t="shared" si="54"/>
        <v>0</v>
      </c>
      <c r="N340" s="9">
        <f t="shared" si="55"/>
        <v>0</v>
      </c>
      <c r="O340" s="9">
        <f t="shared" si="56"/>
        <v>4</v>
      </c>
      <c r="P340" s="9">
        <f t="shared" si="57"/>
        <v>3</v>
      </c>
      <c r="Q340" s="9">
        <f t="shared" si="58"/>
        <v>7</v>
      </c>
      <c r="R340" s="15" t="str">
        <f t="shared" si="59"/>
        <v>E</v>
      </c>
      <c r="S340" s="15">
        <f t="shared" si="60"/>
        <v>0</v>
      </c>
      <c r="T340" s="15">
        <f t="shared" si="61"/>
        <v>0</v>
      </c>
      <c r="U340" s="15" t="str">
        <f t="shared" si="62"/>
        <v>DD</v>
      </c>
    </row>
    <row r="341" spans="1:27" x14ac:dyDescent="0.25">
      <c r="A341" s="17" t="str">
        <f t="shared" si="50"/>
        <v>BLR3803</v>
      </c>
      <c r="B341" s="171" t="s">
        <v>273</v>
      </c>
      <c r="C341" s="171"/>
      <c r="D341" s="171"/>
      <c r="E341" s="171"/>
      <c r="F341" s="171"/>
      <c r="G341" s="171"/>
      <c r="H341" s="171"/>
      <c r="I341" s="171"/>
      <c r="J341" s="9">
        <f t="shared" si="51"/>
        <v>2</v>
      </c>
      <c r="K341" s="9">
        <f t="shared" si="52"/>
        <v>0</v>
      </c>
      <c r="L341" s="9">
        <f t="shared" si="53"/>
        <v>0</v>
      </c>
      <c r="M341" s="9">
        <f t="shared" si="54"/>
        <v>0</v>
      </c>
      <c r="N341" s="9">
        <f t="shared" si="55"/>
        <v>2</v>
      </c>
      <c r="O341" s="9">
        <f t="shared" si="56"/>
        <v>2</v>
      </c>
      <c r="P341" s="9">
        <f t="shared" si="57"/>
        <v>2</v>
      </c>
      <c r="Q341" s="9">
        <f t="shared" si="58"/>
        <v>4</v>
      </c>
      <c r="R341" s="15">
        <f t="shared" si="59"/>
        <v>0</v>
      </c>
      <c r="S341" s="15" t="str">
        <f t="shared" si="60"/>
        <v>C</v>
      </c>
      <c r="T341" s="15">
        <f t="shared" si="61"/>
        <v>0</v>
      </c>
      <c r="U341" s="15" t="str">
        <f t="shared" si="62"/>
        <v>DD</v>
      </c>
      <c r="V341" s="40"/>
      <c r="W341" s="40"/>
      <c r="X341" s="40"/>
      <c r="Y341" s="40"/>
      <c r="Z341" s="40"/>
      <c r="AA341" s="40"/>
    </row>
    <row r="342" spans="1:27" x14ac:dyDescent="0.25">
      <c r="A342" s="196" t="s">
        <v>137</v>
      </c>
      <c r="B342" s="196"/>
      <c r="C342" s="196"/>
      <c r="D342" s="196"/>
      <c r="E342" s="196"/>
      <c r="F342" s="196"/>
      <c r="G342" s="196"/>
      <c r="H342" s="196"/>
      <c r="I342" s="196"/>
      <c r="J342" s="11">
        <f t="shared" ref="J342:Q342" si="63">SUM(J319:J341)</f>
        <v>95</v>
      </c>
      <c r="K342" s="11">
        <f t="shared" si="63"/>
        <v>40</v>
      </c>
      <c r="L342" s="11">
        <f t="shared" si="63"/>
        <v>13</v>
      </c>
      <c r="M342" s="11">
        <f t="shared" si="63"/>
        <v>27</v>
      </c>
      <c r="N342" s="11">
        <f t="shared" si="63"/>
        <v>4</v>
      </c>
      <c r="O342" s="11">
        <f t="shared" si="63"/>
        <v>84</v>
      </c>
      <c r="P342" s="11">
        <f t="shared" si="63"/>
        <v>85</v>
      </c>
      <c r="Q342" s="11">
        <f t="shared" si="63"/>
        <v>169</v>
      </c>
      <c r="R342" s="10">
        <f>COUNTIF(R319:R341,"E")</f>
        <v>19</v>
      </c>
      <c r="S342" s="10">
        <f>COUNTIF(S319:S341,"C")</f>
        <v>4</v>
      </c>
      <c r="T342" s="10">
        <f>COUNTIF(T319:T341,"VP")</f>
        <v>0</v>
      </c>
      <c r="U342" s="35">
        <f>COUNTA(U319:U341)</f>
        <v>23</v>
      </c>
    </row>
    <row r="343" spans="1:27" x14ac:dyDescent="0.25">
      <c r="A343" s="196" t="s">
        <v>48</v>
      </c>
      <c r="B343" s="196"/>
      <c r="C343" s="196"/>
      <c r="D343" s="196"/>
      <c r="E343" s="196"/>
      <c r="F343" s="196"/>
      <c r="G343" s="196"/>
      <c r="H343" s="196"/>
      <c r="I343" s="196"/>
      <c r="J343" s="196"/>
      <c r="K343" s="11">
        <f>K342*14</f>
        <v>560</v>
      </c>
      <c r="L343" s="11">
        <f t="shared" ref="L343:Q343" si="64">L342*14</f>
        <v>182</v>
      </c>
      <c r="M343" s="11">
        <f t="shared" si="64"/>
        <v>378</v>
      </c>
      <c r="N343" s="11">
        <f t="shared" si="64"/>
        <v>56</v>
      </c>
      <c r="O343" s="11">
        <f t="shared" si="64"/>
        <v>1176</v>
      </c>
      <c r="P343" s="11">
        <f t="shared" si="64"/>
        <v>1190</v>
      </c>
      <c r="Q343" s="11">
        <f t="shared" si="64"/>
        <v>2366</v>
      </c>
      <c r="R343" s="224"/>
      <c r="S343" s="224"/>
      <c r="T343" s="224"/>
      <c r="U343" s="224"/>
    </row>
    <row r="344" spans="1:27" x14ac:dyDescent="0.25">
      <c r="A344" s="196"/>
      <c r="B344" s="196"/>
      <c r="C344" s="196"/>
      <c r="D344" s="196"/>
      <c r="E344" s="196"/>
      <c r="F344" s="196"/>
      <c r="G344" s="196"/>
      <c r="H344" s="196"/>
      <c r="I344" s="196"/>
      <c r="J344" s="196"/>
      <c r="K344" s="221">
        <f>SUM(K343:N343)</f>
        <v>1176</v>
      </c>
      <c r="L344" s="222"/>
      <c r="M344" s="222"/>
      <c r="N344" s="223"/>
      <c r="O344" s="283">
        <f>SUM(O343:P343)</f>
        <v>2366</v>
      </c>
      <c r="P344" s="283"/>
      <c r="Q344" s="283"/>
      <c r="R344" s="224"/>
      <c r="S344" s="224"/>
      <c r="T344" s="224"/>
      <c r="U344" s="224"/>
    </row>
    <row r="345" spans="1:27" x14ac:dyDescent="0.25">
      <c r="A345" s="301" t="s">
        <v>95</v>
      </c>
      <c r="B345" s="301"/>
      <c r="C345" s="301"/>
      <c r="D345" s="301"/>
      <c r="E345" s="301"/>
      <c r="F345" s="301"/>
      <c r="G345" s="301"/>
      <c r="H345" s="301"/>
      <c r="I345" s="301"/>
      <c r="J345" s="301"/>
      <c r="K345" s="202">
        <f>U342/SUM(U53,U70,U86,U103,U121,U139,U157,U176)</f>
        <v>0.38983050847457629</v>
      </c>
      <c r="L345" s="202"/>
      <c r="M345" s="202"/>
      <c r="N345" s="202"/>
      <c r="O345" s="202"/>
      <c r="P345" s="202"/>
      <c r="Q345" s="202"/>
      <c r="R345" s="202"/>
      <c r="S345" s="202"/>
      <c r="T345" s="202"/>
      <c r="U345" s="202"/>
    </row>
    <row r="346" spans="1:27" x14ac:dyDescent="0.25">
      <c r="A346" s="302" t="s">
        <v>97</v>
      </c>
      <c r="B346" s="302"/>
      <c r="C346" s="302"/>
      <c r="D346" s="302"/>
      <c r="E346" s="302"/>
      <c r="F346" s="302"/>
      <c r="G346" s="302"/>
      <c r="H346" s="302"/>
      <c r="I346" s="302"/>
      <c r="J346" s="302"/>
      <c r="K346" s="202">
        <f>K344/(SUM(O53,O70,O86,O103,O121,O139,O157,O176)*14)</f>
        <v>0.39622641509433965</v>
      </c>
      <c r="L346" s="202"/>
      <c r="M346" s="202"/>
      <c r="N346" s="202"/>
      <c r="O346" s="202"/>
      <c r="P346" s="202"/>
      <c r="Q346" s="202"/>
      <c r="R346" s="202"/>
      <c r="S346" s="202"/>
      <c r="T346" s="202"/>
      <c r="U346" s="202"/>
    </row>
    <row r="347" spans="1:27" x14ac:dyDescent="0.25">
      <c r="A347" s="58"/>
      <c r="B347" s="58"/>
      <c r="C347" s="58"/>
      <c r="D347" s="58"/>
      <c r="E347" s="58"/>
      <c r="F347" s="58"/>
      <c r="G347" s="58"/>
      <c r="H347" s="58"/>
      <c r="I347" s="58"/>
      <c r="J347" s="58"/>
      <c r="K347" s="34"/>
      <c r="L347" s="34"/>
      <c r="M347" s="34"/>
      <c r="N347" s="34"/>
      <c r="O347" s="34"/>
      <c r="P347" s="34"/>
      <c r="Q347" s="34"/>
      <c r="R347" s="34"/>
      <c r="S347" s="34"/>
      <c r="T347" s="34"/>
      <c r="U347" s="34"/>
    </row>
    <row r="348" spans="1:27" x14ac:dyDescent="0.25">
      <c r="A348" s="58"/>
      <c r="B348" s="58"/>
      <c r="C348" s="58"/>
      <c r="D348" s="58"/>
      <c r="E348" s="58"/>
      <c r="F348" s="58"/>
      <c r="G348" s="58"/>
      <c r="H348" s="58"/>
      <c r="I348" s="58"/>
      <c r="J348" s="58"/>
      <c r="K348" s="34"/>
      <c r="L348" s="34"/>
      <c r="M348" s="34"/>
      <c r="N348" s="34"/>
      <c r="O348" s="34"/>
      <c r="P348" s="34"/>
      <c r="Q348" s="34"/>
      <c r="R348" s="34"/>
      <c r="S348" s="34"/>
      <c r="T348" s="34"/>
      <c r="U348" s="34"/>
    </row>
    <row r="349" spans="1:27" x14ac:dyDescent="0.25">
      <c r="A349" s="58"/>
      <c r="B349" s="58"/>
      <c r="C349" s="58"/>
      <c r="D349" s="58"/>
      <c r="E349" s="58"/>
      <c r="F349" s="58"/>
      <c r="G349" s="58"/>
      <c r="H349" s="58"/>
      <c r="I349" s="58"/>
      <c r="J349" s="58"/>
      <c r="K349" s="34"/>
      <c r="L349" s="34"/>
      <c r="M349" s="34"/>
      <c r="N349" s="34"/>
      <c r="O349" s="34"/>
      <c r="P349" s="34"/>
      <c r="Q349" s="34"/>
      <c r="R349" s="34"/>
      <c r="S349" s="34"/>
      <c r="T349" s="34"/>
      <c r="U349" s="34"/>
    </row>
    <row r="350" spans="1:27" x14ac:dyDescent="0.25">
      <c r="A350" s="58"/>
      <c r="B350" s="58"/>
      <c r="C350" s="58"/>
      <c r="D350" s="58"/>
      <c r="E350" s="58"/>
      <c r="F350" s="58"/>
      <c r="G350" s="58"/>
      <c r="H350" s="58"/>
      <c r="I350" s="58"/>
      <c r="J350" s="58"/>
      <c r="K350" s="34"/>
      <c r="L350" s="34"/>
      <c r="M350" s="34"/>
      <c r="N350" s="34"/>
      <c r="O350" s="34"/>
      <c r="P350" s="34"/>
      <c r="Q350" s="34"/>
      <c r="R350" s="34"/>
      <c r="S350" s="34"/>
      <c r="T350" s="34"/>
      <c r="U350" s="34"/>
    </row>
    <row r="351" spans="1:27" x14ac:dyDescent="0.25">
      <c r="A351" s="58"/>
      <c r="B351" s="58"/>
      <c r="C351" s="58"/>
      <c r="D351" s="58"/>
      <c r="E351" s="58"/>
      <c r="F351" s="58"/>
      <c r="G351" s="58"/>
      <c r="H351" s="58"/>
      <c r="I351" s="58"/>
      <c r="J351" s="58"/>
      <c r="K351" s="34"/>
      <c r="L351" s="34"/>
      <c r="M351" s="34"/>
      <c r="N351" s="34"/>
      <c r="O351" s="34"/>
      <c r="P351" s="34"/>
      <c r="Q351" s="34"/>
      <c r="R351" s="34"/>
      <c r="S351" s="34"/>
      <c r="T351" s="34"/>
      <c r="U351" s="34"/>
    </row>
    <row r="352" spans="1:27" x14ac:dyDescent="0.25">
      <c r="A352" s="205" t="s">
        <v>339</v>
      </c>
      <c r="B352" s="206"/>
      <c r="C352" s="206"/>
      <c r="D352" s="206"/>
      <c r="E352" s="206"/>
      <c r="F352" s="206"/>
      <c r="G352" s="206"/>
      <c r="H352" s="206"/>
      <c r="I352" s="206"/>
      <c r="J352" s="206"/>
      <c r="K352" s="206"/>
      <c r="L352" s="206"/>
      <c r="M352" s="206"/>
      <c r="N352" s="206"/>
      <c r="O352" s="206"/>
      <c r="P352" s="206"/>
      <c r="Q352" s="206"/>
      <c r="R352" s="206"/>
      <c r="S352" s="206"/>
      <c r="T352" s="206"/>
      <c r="U352" s="207"/>
    </row>
    <row r="353" spans="1:27" x14ac:dyDescent="0.25">
      <c r="A353" s="208"/>
      <c r="B353" s="209"/>
      <c r="C353" s="209"/>
      <c r="D353" s="209"/>
      <c r="E353" s="209"/>
      <c r="F353" s="209"/>
      <c r="G353" s="209"/>
      <c r="H353" s="209"/>
      <c r="I353" s="209"/>
      <c r="J353" s="209"/>
      <c r="K353" s="209"/>
      <c r="L353" s="209"/>
      <c r="M353" s="209"/>
      <c r="N353" s="209"/>
      <c r="O353" s="209"/>
      <c r="P353" s="209"/>
      <c r="Q353" s="209"/>
      <c r="R353" s="209"/>
      <c r="S353" s="209"/>
      <c r="T353" s="209"/>
      <c r="U353" s="210"/>
    </row>
    <row r="354" spans="1:27" ht="12.75" customHeight="1" x14ac:dyDescent="0.25">
      <c r="A354" s="220" t="s">
        <v>27</v>
      </c>
      <c r="B354" s="220" t="s">
        <v>26</v>
      </c>
      <c r="C354" s="220"/>
      <c r="D354" s="220"/>
      <c r="E354" s="220"/>
      <c r="F354" s="220"/>
      <c r="G354" s="220"/>
      <c r="H354" s="220"/>
      <c r="I354" s="220"/>
      <c r="J354" s="186" t="s">
        <v>38</v>
      </c>
      <c r="K354" s="192" t="s">
        <v>24</v>
      </c>
      <c r="L354" s="211"/>
      <c r="M354" s="211"/>
      <c r="N354" s="212"/>
      <c r="O354" s="192" t="s">
        <v>39</v>
      </c>
      <c r="P354" s="211"/>
      <c r="Q354" s="212"/>
      <c r="R354" s="192" t="s">
        <v>23</v>
      </c>
      <c r="S354" s="211"/>
      <c r="T354" s="212"/>
      <c r="U354" s="186" t="s">
        <v>22</v>
      </c>
    </row>
    <row r="355" spans="1:27" x14ac:dyDescent="0.25">
      <c r="A355" s="220"/>
      <c r="B355" s="220"/>
      <c r="C355" s="220"/>
      <c r="D355" s="220"/>
      <c r="E355" s="220"/>
      <c r="F355" s="220"/>
      <c r="G355" s="220"/>
      <c r="H355" s="220"/>
      <c r="I355" s="220"/>
      <c r="J355" s="186"/>
      <c r="K355" s="213"/>
      <c r="L355" s="214"/>
      <c r="M355" s="214"/>
      <c r="N355" s="215"/>
      <c r="O355" s="213"/>
      <c r="P355" s="214"/>
      <c r="Q355" s="215"/>
      <c r="R355" s="213"/>
      <c r="S355" s="214"/>
      <c r="T355" s="215"/>
      <c r="U355" s="186"/>
    </row>
    <row r="356" spans="1:27" x14ac:dyDescent="0.25">
      <c r="A356" s="220"/>
      <c r="B356" s="220"/>
      <c r="C356" s="220"/>
      <c r="D356" s="220"/>
      <c r="E356" s="220"/>
      <c r="F356" s="220"/>
      <c r="G356" s="220"/>
      <c r="H356" s="220"/>
      <c r="I356" s="220"/>
      <c r="J356" s="186"/>
      <c r="K356" s="16" t="s">
        <v>28</v>
      </c>
      <c r="L356" s="16" t="s">
        <v>29</v>
      </c>
      <c r="M356" s="16" t="s">
        <v>30</v>
      </c>
      <c r="N356" s="16" t="s">
        <v>105</v>
      </c>
      <c r="O356" s="16" t="s">
        <v>34</v>
      </c>
      <c r="P356" s="16" t="s">
        <v>5</v>
      </c>
      <c r="Q356" s="16" t="s">
        <v>31</v>
      </c>
      <c r="R356" s="16" t="s">
        <v>32</v>
      </c>
      <c r="S356" s="16" t="s">
        <v>28</v>
      </c>
      <c r="T356" s="16" t="s">
        <v>33</v>
      </c>
      <c r="U356" s="186"/>
    </row>
    <row r="357" spans="1:27" x14ac:dyDescent="0.25">
      <c r="A357" s="17" t="str">
        <f t="shared" ref="A357:A378" si="65">IF(ISNA(INDEX($A$40:$U$288,MATCH($B357,$B$40:$B$288,0),1)),"",INDEX($A$40:$U$288,MATCH($B357,$B$40:$B$288,0),1))</f>
        <v>BLR1301</v>
      </c>
      <c r="B357" s="171" t="s">
        <v>172</v>
      </c>
      <c r="C357" s="171"/>
      <c r="D357" s="171"/>
      <c r="E357" s="171"/>
      <c r="F357" s="171"/>
      <c r="G357" s="171"/>
      <c r="H357" s="171"/>
      <c r="I357" s="171"/>
      <c r="J357" s="9">
        <f t="shared" ref="J357:J378" si="66">IF(ISNA(INDEX($A$40:$U$288,MATCH($B357,$B$40:$B$288,0),10)),"",INDEX($A$40:$U$288,MATCH($B357,$B$40:$B$288,0),10))</f>
        <v>5</v>
      </c>
      <c r="K357" s="9">
        <f t="shared" ref="K357:K378" si="67">IF(ISNA(INDEX($A$40:$U$288,MATCH($B357,$B$40:$B$288,0),11)),"",INDEX($A$40:$U$288,MATCH($B357,$B$40:$B$288,0),11))</f>
        <v>2</v>
      </c>
      <c r="L357" s="9">
        <f t="shared" ref="L357:L378" si="68">IF(ISNA(INDEX($A$40:$U$288,MATCH($B357,$B$40:$B$288,0),12)),"",INDEX($A$40:$U$288,MATCH($B357,$B$40:$B$288,0),12))</f>
        <v>0</v>
      </c>
      <c r="M357" s="9">
        <f t="shared" ref="M357:M378" si="69">IF(ISNA(INDEX($A$40:$U$288,MATCH($B357,$B$40:$B$288,0),13)),"",INDEX($A$40:$U$288,MATCH($B357,$B$40:$B$288,0),13))</f>
        <v>2</v>
      </c>
      <c r="N357" s="9">
        <f t="shared" ref="N357:N378" si="70">IF(ISNA(INDEX($A$40:$U$288,MATCH($B357,$B$40:$B$288,0),14)),"",INDEX($A$40:$U$288,MATCH($B357,$B$40:$B$288,0),14))</f>
        <v>0</v>
      </c>
      <c r="O357" s="9">
        <f t="shared" ref="O357:O378" si="71">IF(ISNA(INDEX($A$40:$U$288,MATCH($B357,$B$40:$B$288,0),15)),"",INDEX($A$40:$U$288,MATCH($B357,$B$40:$B$288,0),15))</f>
        <v>4</v>
      </c>
      <c r="P357" s="9">
        <f t="shared" ref="P357:P378" si="72">IF(ISNA(INDEX($A$40:$U$288,MATCH($B357,$B$40:$B$288,0),16)),"",INDEX($A$40:$U$288,MATCH($B357,$B$40:$B$288,0),16))</f>
        <v>5</v>
      </c>
      <c r="Q357" s="9">
        <f t="shared" ref="Q357:Q378" si="73">IF(ISNA(INDEX($A$40:$U$288,MATCH($B357,$B$40:$B$288,0),17)),"",INDEX($A$40:$U$288,MATCH($B357,$B$40:$B$288,0),17))</f>
        <v>9</v>
      </c>
      <c r="R357" s="15" t="str">
        <f t="shared" ref="R357:R378" si="74">IF(ISNA(INDEX($A$40:$U$288,MATCH($B357,$B$40:$B$288,0),18)),"",INDEX($A$40:$U$288,MATCH($B357,$B$40:$B$288,0),18))</f>
        <v>E</v>
      </c>
      <c r="S357" s="15">
        <f t="shared" ref="S357:S378" si="75">IF(ISNA(INDEX($A$40:$U$288,MATCH($B357,$B$40:$B$288,0),19)),"",INDEX($A$40:$U$288,MATCH($B357,$B$40:$B$288,0),19))</f>
        <v>0</v>
      </c>
      <c r="T357" s="15">
        <f t="shared" ref="T357:T378" si="76">IF(ISNA(INDEX($A$40:$U$288,MATCH($B357,$B$40:$B$288,0),20)),"",INDEX($A$40:$U$288,MATCH($B357,$B$40:$B$288,0),20))</f>
        <v>0</v>
      </c>
      <c r="U357" s="15" t="str">
        <f t="shared" ref="U357:U378" si="77">IF(ISNA(INDEX($A$40:$U$288,MATCH($B357,$B$40:$B$288,0),21)),"",INDEX($A$40:$U$288,MATCH($B357,$B$40:$B$288,0),21))</f>
        <v>DS</v>
      </c>
    </row>
    <row r="358" spans="1:27" x14ac:dyDescent="0.25">
      <c r="A358" s="17" t="str">
        <f t="shared" si="65"/>
        <v>BLR3201</v>
      </c>
      <c r="B358" s="171" t="s">
        <v>187</v>
      </c>
      <c r="C358" s="171"/>
      <c r="D358" s="171"/>
      <c r="E358" s="171"/>
      <c r="F358" s="171"/>
      <c r="G358" s="171"/>
      <c r="H358" s="171"/>
      <c r="I358" s="171"/>
      <c r="J358" s="9">
        <f t="shared" si="66"/>
        <v>5</v>
      </c>
      <c r="K358" s="9">
        <f t="shared" si="67"/>
        <v>2</v>
      </c>
      <c r="L358" s="9">
        <f t="shared" si="68"/>
        <v>1</v>
      </c>
      <c r="M358" s="9">
        <f t="shared" si="69"/>
        <v>0</v>
      </c>
      <c r="N358" s="9">
        <f t="shared" si="70"/>
        <v>0</v>
      </c>
      <c r="O358" s="9">
        <f t="shared" si="71"/>
        <v>3</v>
      </c>
      <c r="P358" s="9">
        <f t="shared" si="72"/>
        <v>6</v>
      </c>
      <c r="Q358" s="9">
        <f t="shared" si="73"/>
        <v>9</v>
      </c>
      <c r="R358" s="15" t="str">
        <f t="shared" si="74"/>
        <v>E</v>
      </c>
      <c r="S358" s="15">
        <f t="shared" si="75"/>
        <v>0</v>
      </c>
      <c r="T358" s="15">
        <f t="shared" si="76"/>
        <v>0</v>
      </c>
      <c r="U358" s="15" t="str">
        <f t="shared" si="77"/>
        <v>DS</v>
      </c>
    </row>
    <row r="359" spans="1:27" x14ac:dyDescent="0.25">
      <c r="A359" s="17" t="str">
        <f t="shared" si="65"/>
        <v>BLR1303</v>
      </c>
      <c r="B359" s="171" t="s">
        <v>201</v>
      </c>
      <c r="C359" s="171"/>
      <c r="D359" s="171"/>
      <c r="E359" s="171"/>
      <c r="F359" s="171"/>
      <c r="G359" s="171"/>
      <c r="H359" s="171"/>
      <c r="I359" s="171"/>
      <c r="J359" s="9">
        <f t="shared" si="66"/>
        <v>5</v>
      </c>
      <c r="K359" s="9">
        <f t="shared" si="67"/>
        <v>2</v>
      </c>
      <c r="L359" s="9">
        <f t="shared" si="68"/>
        <v>0</v>
      </c>
      <c r="M359" s="9">
        <f t="shared" si="69"/>
        <v>2</v>
      </c>
      <c r="N359" s="9">
        <f t="shared" si="70"/>
        <v>0</v>
      </c>
      <c r="O359" s="9">
        <f t="shared" si="71"/>
        <v>4</v>
      </c>
      <c r="P359" s="9">
        <f t="shared" si="72"/>
        <v>5</v>
      </c>
      <c r="Q359" s="9">
        <f t="shared" si="73"/>
        <v>9</v>
      </c>
      <c r="R359" s="15" t="str">
        <f t="shared" si="74"/>
        <v>E</v>
      </c>
      <c r="S359" s="15">
        <f t="shared" si="75"/>
        <v>0</v>
      </c>
      <c r="T359" s="15">
        <f t="shared" si="76"/>
        <v>0</v>
      </c>
      <c r="U359" s="15" t="str">
        <f t="shared" si="77"/>
        <v>DS</v>
      </c>
    </row>
    <row r="360" spans="1:27" x14ac:dyDescent="0.25">
      <c r="A360" s="17" t="str">
        <f t="shared" si="65"/>
        <v>BLR3302</v>
      </c>
      <c r="B360" s="171" t="s">
        <v>205</v>
      </c>
      <c r="C360" s="171"/>
      <c r="D360" s="171"/>
      <c r="E360" s="171"/>
      <c r="F360" s="171"/>
      <c r="G360" s="171"/>
      <c r="H360" s="171"/>
      <c r="I360" s="171"/>
      <c r="J360" s="9">
        <f t="shared" si="66"/>
        <v>4</v>
      </c>
      <c r="K360" s="9">
        <f t="shared" si="67"/>
        <v>2</v>
      </c>
      <c r="L360" s="9">
        <f t="shared" si="68"/>
        <v>2</v>
      </c>
      <c r="M360" s="9">
        <f t="shared" si="69"/>
        <v>0</v>
      </c>
      <c r="N360" s="9">
        <f t="shared" si="70"/>
        <v>0</v>
      </c>
      <c r="O360" s="9">
        <f t="shared" si="71"/>
        <v>4</v>
      </c>
      <c r="P360" s="9">
        <f t="shared" si="72"/>
        <v>3</v>
      </c>
      <c r="Q360" s="9">
        <f t="shared" si="73"/>
        <v>7</v>
      </c>
      <c r="R360" s="15">
        <f t="shared" si="74"/>
        <v>0</v>
      </c>
      <c r="S360" s="15">
        <f t="shared" si="75"/>
        <v>0</v>
      </c>
      <c r="T360" s="15" t="str">
        <f t="shared" si="76"/>
        <v>VP</v>
      </c>
      <c r="U360" s="15" t="str">
        <f t="shared" si="77"/>
        <v>DS</v>
      </c>
      <c r="V360" s="37"/>
      <c r="W360" s="37"/>
      <c r="X360" s="37"/>
      <c r="Y360" s="37"/>
      <c r="Z360" s="37"/>
      <c r="AA360" s="37"/>
    </row>
    <row r="361" spans="1:27" x14ac:dyDescent="0.25">
      <c r="A361" s="17" t="str">
        <f t="shared" si="65"/>
        <v>BLR1403</v>
      </c>
      <c r="B361" s="171" t="s">
        <v>221</v>
      </c>
      <c r="C361" s="171"/>
      <c r="D361" s="171"/>
      <c r="E361" s="171"/>
      <c r="F361" s="171"/>
      <c r="G361" s="171"/>
      <c r="H361" s="171"/>
      <c r="I361" s="171"/>
      <c r="J361" s="9">
        <f t="shared" si="66"/>
        <v>5</v>
      </c>
      <c r="K361" s="9">
        <f t="shared" si="67"/>
        <v>2</v>
      </c>
      <c r="L361" s="9">
        <f t="shared" si="68"/>
        <v>0</v>
      </c>
      <c r="M361" s="9">
        <f t="shared" si="69"/>
        <v>2</v>
      </c>
      <c r="N361" s="9">
        <f t="shared" si="70"/>
        <v>0</v>
      </c>
      <c r="O361" s="9">
        <f t="shared" si="71"/>
        <v>4</v>
      </c>
      <c r="P361" s="9">
        <f t="shared" si="72"/>
        <v>5</v>
      </c>
      <c r="Q361" s="9">
        <f t="shared" si="73"/>
        <v>9</v>
      </c>
      <c r="R361" s="15" t="str">
        <f t="shared" si="74"/>
        <v>E</v>
      </c>
      <c r="S361" s="15">
        <f t="shared" si="75"/>
        <v>0</v>
      </c>
      <c r="T361" s="15">
        <f t="shared" si="76"/>
        <v>0</v>
      </c>
      <c r="U361" s="15" t="str">
        <f t="shared" si="77"/>
        <v>DS</v>
      </c>
      <c r="V361" s="37"/>
      <c r="W361" s="37"/>
      <c r="X361" s="37"/>
      <c r="Y361" s="37"/>
      <c r="Z361" s="37"/>
      <c r="AA361" s="37"/>
    </row>
    <row r="362" spans="1:27" x14ac:dyDescent="0.25">
      <c r="A362" s="17" t="str">
        <f t="shared" si="65"/>
        <v>BLR3402</v>
      </c>
      <c r="B362" s="171" t="s">
        <v>223</v>
      </c>
      <c r="C362" s="171"/>
      <c r="D362" s="171"/>
      <c r="E362" s="171"/>
      <c r="F362" s="171"/>
      <c r="G362" s="171"/>
      <c r="H362" s="171"/>
      <c r="I362" s="171"/>
      <c r="J362" s="9">
        <f t="shared" si="66"/>
        <v>3</v>
      </c>
      <c r="K362" s="9">
        <f t="shared" si="67"/>
        <v>2</v>
      </c>
      <c r="L362" s="9">
        <f t="shared" si="68"/>
        <v>2</v>
      </c>
      <c r="M362" s="9">
        <f t="shared" si="69"/>
        <v>0</v>
      </c>
      <c r="N362" s="9">
        <f t="shared" si="70"/>
        <v>0</v>
      </c>
      <c r="O362" s="9">
        <f t="shared" si="71"/>
        <v>4</v>
      </c>
      <c r="P362" s="9">
        <f t="shared" si="72"/>
        <v>1</v>
      </c>
      <c r="Q362" s="9">
        <f t="shared" si="73"/>
        <v>5</v>
      </c>
      <c r="R362" s="15">
        <f t="shared" si="74"/>
        <v>0</v>
      </c>
      <c r="S362" s="15" t="str">
        <f t="shared" si="75"/>
        <v>C</v>
      </c>
      <c r="T362" s="15">
        <f t="shared" si="76"/>
        <v>0</v>
      </c>
      <c r="U362" s="15" t="str">
        <f t="shared" si="77"/>
        <v>DS</v>
      </c>
      <c r="V362" s="37"/>
      <c r="W362" s="37"/>
      <c r="X362" s="37"/>
      <c r="Y362" s="37"/>
      <c r="Z362" s="37"/>
      <c r="AA362" s="37"/>
    </row>
    <row r="363" spans="1:27" x14ac:dyDescent="0.25">
      <c r="A363" s="17" t="str">
        <f t="shared" si="65"/>
        <v>BLR3504</v>
      </c>
      <c r="B363" s="171" t="s">
        <v>233</v>
      </c>
      <c r="C363" s="171"/>
      <c r="D363" s="171"/>
      <c r="E363" s="171"/>
      <c r="F363" s="171"/>
      <c r="G363" s="171"/>
      <c r="H363" s="171"/>
      <c r="I363" s="171"/>
      <c r="J363" s="9">
        <f t="shared" si="66"/>
        <v>4</v>
      </c>
      <c r="K363" s="9">
        <f t="shared" si="67"/>
        <v>2</v>
      </c>
      <c r="L363" s="9">
        <f t="shared" si="68"/>
        <v>0</v>
      </c>
      <c r="M363" s="9">
        <f t="shared" si="69"/>
        <v>2</v>
      </c>
      <c r="N363" s="9">
        <f t="shared" si="70"/>
        <v>0</v>
      </c>
      <c r="O363" s="9">
        <f t="shared" si="71"/>
        <v>4</v>
      </c>
      <c r="P363" s="9">
        <f t="shared" si="72"/>
        <v>3</v>
      </c>
      <c r="Q363" s="9">
        <f t="shared" si="73"/>
        <v>7</v>
      </c>
      <c r="R363" s="15">
        <f t="shared" si="74"/>
        <v>0</v>
      </c>
      <c r="S363" s="15" t="str">
        <f t="shared" si="75"/>
        <v>C</v>
      </c>
      <c r="T363" s="15">
        <f t="shared" si="76"/>
        <v>0</v>
      </c>
      <c r="U363" s="15" t="str">
        <f t="shared" si="77"/>
        <v>DS</v>
      </c>
      <c r="V363" s="37"/>
      <c r="W363" s="37"/>
      <c r="X363" s="37"/>
      <c r="Y363" s="37"/>
      <c r="Z363" s="37"/>
      <c r="AA363" s="37"/>
    </row>
    <row r="364" spans="1:27" x14ac:dyDescent="0.25">
      <c r="A364" s="17" t="str">
        <f t="shared" si="65"/>
        <v>BLR3506</v>
      </c>
      <c r="B364" s="171" t="s">
        <v>237</v>
      </c>
      <c r="C364" s="171"/>
      <c r="D364" s="171"/>
      <c r="E364" s="171"/>
      <c r="F364" s="171"/>
      <c r="G364" s="171"/>
      <c r="H364" s="171"/>
      <c r="I364" s="171"/>
      <c r="J364" s="9">
        <f t="shared" si="66"/>
        <v>5</v>
      </c>
      <c r="K364" s="9">
        <f t="shared" si="67"/>
        <v>2</v>
      </c>
      <c r="L364" s="9">
        <f t="shared" si="68"/>
        <v>0</v>
      </c>
      <c r="M364" s="9">
        <f t="shared" si="69"/>
        <v>2</v>
      </c>
      <c r="N364" s="9">
        <f t="shared" si="70"/>
        <v>0</v>
      </c>
      <c r="O364" s="9">
        <f t="shared" si="71"/>
        <v>4</v>
      </c>
      <c r="P364" s="9">
        <f t="shared" si="72"/>
        <v>5</v>
      </c>
      <c r="Q364" s="9">
        <f t="shared" si="73"/>
        <v>9</v>
      </c>
      <c r="R364" s="15">
        <f t="shared" si="74"/>
        <v>0</v>
      </c>
      <c r="S364" s="15" t="str">
        <f t="shared" si="75"/>
        <v>C</v>
      </c>
      <c r="T364" s="15">
        <f t="shared" si="76"/>
        <v>0</v>
      </c>
      <c r="U364" s="15" t="str">
        <f t="shared" si="77"/>
        <v>DS</v>
      </c>
      <c r="V364" s="37"/>
      <c r="W364" s="37"/>
      <c r="X364" s="37"/>
      <c r="Y364" s="37"/>
      <c r="Z364" s="37"/>
      <c r="AA364" s="37"/>
    </row>
    <row r="365" spans="1:27" x14ac:dyDescent="0.25">
      <c r="A365" s="17" t="str">
        <f t="shared" si="65"/>
        <v>BLR1405</v>
      </c>
      <c r="B365" s="171" t="s">
        <v>241</v>
      </c>
      <c r="C365" s="171"/>
      <c r="D365" s="171"/>
      <c r="E365" s="171"/>
      <c r="F365" s="171"/>
      <c r="G365" s="171"/>
      <c r="H365" s="171"/>
      <c r="I365" s="171"/>
      <c r="J365" s="9">
        <f t="shared" si="66"/>
        <v>5</v>
      </c>
      <c r="K365" s="9">
        <f t="shared" si="67"/>
        <v>2</v>
      </c>
      <c r="L365" s="9">
        <f t="shared" si="68"/>
        <v>0</v>
      </c>
      <c r="M365" s="9">
        <f t="shared" si="69"/>
        <v>2</v>
      </c>
      <c r="N365" s="9">
        <f t="shared" si="70"/>
        <v>0</v>
      </c>
      <c r="O365" s="9">
        <f t="shared" si="71"/>
        <v>4</v>
      </c>
      <c r="P365" s="9">
        <f t="shared" si="72"/>
        <v>5</v>
      </c>
      <c r="Q365" s="9">
        <f t="shared" si="73"/>
        <v>9</v>
      </c>
      <c r="R365" s="15" t="str">
        <f t="shared" si="74"/>
        <v>E</v>
      </c>
      <c r="S365" s="15">
        <f t="shared" si="75"/>
        <v>0</v>
      </c>
      <c r="T365" s="15">
        <f t="shared" si="76"/>
        <v>0</v>
      </c>
      <c r="U365" s="15" t="str">
        <f t="shared" si="77"/>
        <v>DS</v>
      </c>
      <c r="V365" s="37"/>
      <c r="W365" s="37"/>
      <c r="X365" s="37"/>
      <c r="Y365" s="37"/>
      <c r="Z365" s="37"/>
      <c r="AA365" s="37"/>
    </row>
    <row r="366" spans="1:27" x14ac:dyDescent="0.25">
      <c r="A366" s="17" t="str">
        <f t="shared" si="65"/>
        <v>BLR3601</v>
      </c>
      <c r="B366" s="171" t="s">
        <v>243</v>
      </c>
      <c r="C366" s="171"/>
      <c r="D366" s="171"/>
      <c r="E366" s="171"/>
      <c r="F366" s="171"/>
      <c r="G366" s="171"/>
      <c r="H366" s="171"/>
      <c r="I366" s="171"/>
      <c r="J366" s="9">
        <f t="shared" si="66"/>
        <v>4</v>
      </c>
      <c r="K366" s="9">
        <f t="shared" si="67"/>
        <v>2</v>
      </c>
      <c r="L366" s="9">
        <f t="shared" si="68"/>
        <v>0</v>
      </c>
      <c r="M366" s="9">
        <f t="shared" si="69"/>
        <v>2</v>
      </c>
      <c r="N366" s="9">
        <f t="shared" si="70"/>
        <v>0</v>
      </c>
      <c r="O366" s="9">
        <f t="shared" si="71"/>
        <v>4</v>
      </c>
      <c r="P366" s="9">
        <f t="shared" si="72"/>
        <v>3</v>
      </c>
      <c r="Q366" s="9">
        <f t="shared" si="73"/>
        <v>7</v>
      </c>
      <c r="R366" s="15" t="str">
        <f t="shared" si="74"/>
        <v>E</v>
      </c>
      <c r="S366" s="15">
        <f t="shared" si="75"/>
        <v>0</v>
      </c>
      <c r="T366" s="15">
        <f t="shared" si="76"/>
        <v>0</v>
      </c>
      <c r="U366" s="15" t="str">
        <f t="shared" si="77"/>
        <v>DS</v>
      </c>
      <c r="V366" s="37"/>
      <c r="W366" s="37"/>
      <c r="X366" s="37"/>
      <c r="Y366" s="37"/>
      <c r="Z366" s="37"/>
      <c r="AA366" s="37"/>
    </row>
    <row r="367" spans="1:27" x14ac:dyDescent="0.25">
      <c r="A367" s="17" t="str">
        <f t="shared" si="65"/>
        <v>BLR3605</v>
      </c>
      <c r="B367" s="171" t="s">
        <v>251</v>
      </c>
      <c r="C367" s="171"/>
      <c r="D367" s="171"/>
      <c r="E367" s="171"/>
      <c r="F367" s="171"/>
      <c r="G367" s="171"/>
      <c r="H367" s="171"/>
      <c r="I367" s="171"/>
      <c r="J367" s="9">
        <f t="shared" si="66"/>
        <v>4</v>
      </c>
      <c r="K367" s="9">
        <f t="shared" si="67"/>
        <v>0</v>
      </c>
      <c r="L367" s="9">
        <f t="shared" si="68"/>
        <v>0</v>
      </c>
      <c r="M367" s="9">
        <f t="shared" si="69"/>
        <v>0</v>
      </c>
      <c r="N367" s="9">
        <f t="shared" si="70"/>
        <v>0</v>
      </c>
      <c r="O367" s="9">
        <f t="shared" si="71"/>
        <v>0</v>
      </c>
      <c r="P367" s="9">
        <f t="shared" si="72"/>
        <v>7</v>
      </c>
      <c r="Q367" s="9">
        <f t="shared" si="73"/>
        <v>7</v>
      </c>
      <c r="R367" s="15">
        <f t="shared" si="74"/>
        <v>0</v>
      </c>
      <c r="S367" s="15" t="str">
        <f t="shared" si="75"/>
        <v>C</v>
      </c>
      <c r="T367" s="15">
        <f t="shared" si="76"/>
        <v>0</v>
      </c>
      <c r="U367" s="15" t="str">
        <f t="shared" si="77"/>
        <v>DS</v>
      </c>
      <c r="V367" s="37"/>
      <c r="W367" s="37"/>
      <c r="X367" s="37"/>
      <c r="Y367" s="37"/>
      <c r="Z367" s="37"/>
      <c r="AA367" s="37"/>
    </row>
    <row r="368" spans="1:27" x14ac:dyDescent="0.25">
      <c r="A368" s="17" t="str">
        <f t="shared" si="65"/>
        <v>BLR3703</v>
      </c>
      <c r="B368" s="171" t="s">
        <v>259</v>
      </c>
      <c r="C368" s="171"/>
      <c r="D368" s="171"/>
      <c r="E368" s="171"/>
      <c r="F368" s="171"/>
      <c r="G368" s="171"/>
      <c r="H368" s="171"/>
      <c r="I368" s="171"/>
      <c r="J368" s="9">
        <f t="shared" si="66"/>
        <v>4</v>
      </c>
      <c r="K368" s="9">
        <f t="shared" si="67"/>
        <v>2</v>
      </c>
      <c r="L368" s="9">
        <f t="shared" si="68"/>
        <v>0</v>
      </c>
      <c r="M368" s="9">
        <f t="shared" si="69"/>
        <v>2</v>
      </c>
      <c r="N368" s="9">
        <f t="shared" si="70"/>
        <v>0</v>
      </c>
      <c r="O368" s="9">
        <f t="shared" si="71"/>
        <v>4</v>
      </c>
      <c r="P368" s="9">
        <f t="shared" si="72"/>
        <v>3</v>
      </c>
      <c r="Q368" s="9">
        <f t="shared" si="73"/>
        <v>7</v>
      </c>
      <c r="R368" s="15" t="str">
        <f t="shared" si="74"/>
        <v>E</v>
      </c>
      <c r="S368" s="15">
        <f t="shared" si="75"/>
        <v>0</v>
      </c>
      <c r="T368" s="15">
        <f t="shared" si="76"/>
        <v>0</v>
      </c>
      <c r="U368" s="15" t="str">
        <f t="shared" si="77"/>
        <v>DS</v>
      </c>
      <c r="V368" s="37"/>
      <c r="W368" s="37"/>
      <c r="X368" s="37"/>
      <c r="Y368" s="37"/>
      <c r="Z368" s="37"/>
      <c r="AA368" s="37"/>
    </row>
    <row r="369" spans="1:27" x14ac:dyDescent="0.25">
      <c r="A369" s="17" t="str">
        <f t="shared" si="65"/>
        <v>BLX0002</v>
      </c>
      <c r="B369" s="171" t="s">
        <v>253</v>
      </c>
      <c r="C369" s="171"/>
      <c r="D369" s="171"/>
      <c r="E369" s="171"/>
      <c r="F369" s="171"/>
      <c r="G369" s="171"/>
      <c r="H369" s="171"/>
      <c r="I369" s="171"/>
      <c r="J369" s="9">
        <f t="shared" si="66"/>
        <v>5</v>
      </c>
      <c r="K369" s="9">
        <f t="shared" si="67"/>
        <v>2</v>
      </c>
      <c r="L369" s="9">
        <f t="shared" si="68"/>
        <v>0</v>
      </c>
      <c r="M369" s="9">
        <f t="shared" si="69"/>
        <v>2</v>
      </c>
      <c r="N369" s="9">
        <f t="shared" si="70"/>
        <v>0</v>
      </c>
      <c r="O369" s="9">
        <f t="shared" si="71"/>
        <v>4</v>
      </c>
      <c r="P369" s="9">
        <f t="shared" si="72"/>
        <v>5</v>
      </c>
      <c r="Q369" s="9">
        <f t="shared" si="73"/>
        <v>9</v>
      </c>
      <c r="R369" s="15" t="str">
        <f t="shared" si="74"/>
        <v>E</v>
      </c>
      <c r="S369" s="15">
        <f t="shared" si="75"/>
        <v>0</v>
      </c>
      <c r="T369" s="15">
        <f t="shared" si="76"/>
        <v>0</v>
      </c>
      <c r="U369" s="15" t="str">
        <f t="shared" si="77"/>
        <v>DS</v>
      </c>
      <c r="V369" s="37"/>
      <c r="W369" s="37"/>
      <c r="X369" s="37"/>
      <c r="Y369" s="37"/>
      <c r="Z369" s="37"/>
      <c r="AA369" s="37"/>
    </row>
    <row r="370" spans="1:27" x14ac:dyDescent="0.25">
      <c r="A370" s="17" t="str">
        <f t="shared" si="65"/>
        <v>BLR3705</v>
      </c>
      <c r="B370" s="171" t="s">
        <v>263</v>
      </c>
      <c r="C370" s="171"/>
      <c r="D370" s="171"/>
      <c r="E370" s="171"/>
      <c r="F370" s="171"/>
      <c r="G370" s="171"/>
      <c r="H370" s="171"/>
      <c r="I370" s="171"/>
      <c r="J370" s="9">
        <f t="shared" si="66"/>
        <v>4</v>
      </c>
      <c r="K370" s="9">
        <f t="shared" si="67"/>
        <v>2</v>
      </c>
      <c r="L370" s="9">
        <f t="shared" si="68"/>
        <v>2</v>
      </c>
      <c r="M370" s="9">
        <f t="shared" si="69"/>
        <v>0</v>
      </c>
      <c r="N370" s="9">
        <f t="shared" si="70"/>
        <v>0</v>
      </c>
      <c r="O370" s="9">
        <f t="shared" si="71"/>
        <v>4</v>
      </c>
      <c r="P370" s="9">
        <f t="shared" si="72"/>
        <v>3</v>
      </c>
      <c r="Q370" s="9">
        <f t="shared" si="73"/>
        <v>7</v>
      </c>
      <c r="R370" s="15" t="str">
        <f t="shared" si="74"/>
        <v>E</v>
      </c>
      <c r="S370" s="15">
        <f t="shared" si="75"/>
        <v>0</v>
      </c>
      <c r="T370" s="15">
        <f t="shared" si="76"/>
        <v>0</v>
      </c>
      <c r="U370" s="15" t="str">
        <f t="shared" si="77"/>
        <v>DS</v>
      </c>
      <c r="V370" s="37"/>
      <c r="W370" s="37"/>
      <c r="X370" s="37"/>
      <c r="Y370" s="37"/>
      <c r="Z370" s="37"/>
      <c r="AA370" s="37"/>
    </row>
    <row r="371" spans="1:27" x14ac:dyDescent="0.25">
      <c r="A371" s="17" t="str">
        <f t="shared" si="65"/>
        <v>BLR1509</v>
      </c>
      <c r="B371" s="171" t="s">
        <v>265</v>
      </c>
      <c r="C371" s="171"/>
      <c r="D371" s="171"/>
      <c r="E371" s="171"/>
      <c r="F371" s="171"/>
      <c r="G371" s="171"/>
      <c r="H371" s="171"/>
      <c r="I371" s="171"/>
      <c r="J371" s="9">
        <f t="shared" si="66"/>
        <v>4</v>
      </c>
      <c r="K371" s="9">
        <f t="shared" si="67"/>
        <v>2</v>
      </c>
      <c r="L371" s="9">
        <f t="shared" si="68"/>
        <v>0</v>
      </c>
      <c r="M371" s="9">
        <f t="shared" si="69"/>
        <v>1</v>
      </c>
      <c r="N371" s="9">
        <f t="shared" si="70"/>
        <v>0</v>
      </c>
      <c r="O371" s="9">
        <f t="shared" si="71"/>
        <v>3</v>
      </c>
      <c r="P371" s="9">
        <f t="shared" si="72"/>
        <v>4</v>
      </c>
      <c r="Q371" s="9">
        <f t="shared" si="73"/>
        <v>7</v>
      </c>
      <c r="R371" s="15" t="str">
        <f t="shared" si="74"/>
        <v>E</v>
      </c>
      <c r="S371" s="15">
        <f t="shared" si="75"/>
        <v>0</v>
      </c>
      <c r="T371" s="15">
        <f t="shared" si="76"/>
        <v>0</v>
      </c>
      <c r="U371" s="15" t="str">
        <f t="shared" si="77"/>
        <v>DS</v>
      </c>
      <c r="V371" s="37"/>
      <c r="W371" s="37"/>
      <c r="X371" s="37"/>
      <c r="Y371" s="37"/>
      <c r="Z371" s="37"/>
      <c r="AA371" s="37"/>
    </row>
    <row r="372" spans="1:27" x14ac:dyDescent="0.25">
      <c r="A372" s="17" t="str">
        <f t="shared" si="65"/>
        <v>BLX0003</v>
      </c>
      <c r="B372" s="171" t="s">
        <v>267</v>
      </c>
      <c r="C372" s="171"/>
      <c r="D372" s="171"/>
      <c r="E372" s="171"/>
      <c r="F372" s="171"/>
      <c r="G372" s="171"/>
      <c r="H372" s="171"/>
      <c r="I372" s="171"/>
      <c r="J372" s="9">
        <f t="shared" si="66"/>
        <v>5</v>
      </c>
      <c r="K372" s="9">
        <f t="shared" si="67"/>
        <v>2</v>
      </c>
      <c r="L372" s="9">
        <f t="shared" si="68"/>
        <v>0</v>
      </c>
      <c r="M372" s="9">
        <f t="shared" si="69"/>
        <v>2</v>
      </c>
      <c r="N372" s="9">
        <f t="shared" si="70"/>
        <v>0</v>
      </c>
      <c r="O372" s="9">
        <f t="shared" si="71"/>
        <v>4</v>
      </c>
      <c r="P372" s="9">
        <f t="shared" si="72"/>
        <v>5</v>
      </c>
      <c r="Q372" s="9">
        <f t="shared" si="73"/>
        <v>9</v>
      </c>
      <c r="R372" s="15">
        <f t="shared" si="74"/>
        <v>0</v>
      </c>
      <c r="S372" s="15" t="str">
        <f t="shared" si="75"/>
        <v>C</v>
      </c>
      <c r="T372" s="15">
        <f t="shared" si="76"/>
        <v>0</v>
      </c>
      <c r="U372" s="15" t="str">
        <f t="shared" si="77"/>
        <v>DS</v>
      </c>
      <c r="V372" s="37"/>
      <c r="W372" s="37"/>
      <c r="X372" s="37"/>
      <c r="Y372" s="37"/>
      <c r="Z372" s="37"/>
      <c r="AA372" s="37"/>
    </row>
    <row r="373" spans="1:27" x14ac:dyDescent="0.25">
      <c r="A373" s="17" t="str">
        <f t="shared" si="65"/>
        <v>BLR3802</v>
      </c>
      <c r="B373" s="171" t="s">
        <v>271</v>
      </c>
      <c r="C373" s="171"/>
      <c r="D373" s="171"/>
      <c r="E373" s="171"/>
      <c r="F373" s="171"/>
      <c r="G373" s="171"/>
      <c r="H373" s="171"/>
      <c r="I373" s="171"/>
      <c r="J373" s="9">
        <f t="shared" si="66"/>
        <v>5</v>
      </c>
      <c r="K373" s="9">
        <f t="shared" si="67"/>
        <v>2</v>
      </c>
      <c r="L373" s="9">
        <f t="shared" si="68"/>
        <v>2</v>
      </c>
      <c r="M373" s="9">
        <f t="shared" si="69"/>
        <v>0</v>
      </c>
      <c r="N373" s="9">
        <f t="shared" si="70"/>
        <v>0</v>
      </c>
      <c r="O373" s="9">
        <f t="shared" si="71"/>
        <v>4</v>
      </c>
      <c r="P373" s="9">
        <f t="shared" si="72"/>
        <v>5</v>
      </c>
      <c r="Q373" s="9">
        <f t="shared" si="73"/>
        <v>9</v>
      </c>
      <c r="R373" s="15" t="str">
        <f t="shared" si="74"/>
        <v>E</v>
      </c>
      <c r="S373" s="15">
        <f t="shared" si="75"/>
        <v>0</v>
      </c>
      <c r="T373" s="15">
        <f t="shared" si="76"/>
        <v>0</v>
      </c>
      <c r="U373" s="15" t="str">
        <f t="shared" si="77"/>
        <v>DS</v>
      </c>
      <c r="V373" s="37"/>
      <c r="W373" s="37"/>
      <c r="X373" s="37"/>
      <c r="Y373" s="37"/>
      <c r="Z373" s="37"/>
      <c r="AA373" s="37"/>
    </row>
    <row r="374" spans="1:27" x14ac:dyDescent="0.25">
      <c r="A374" s="17" t="str">
        <f t="shared" si="65"/>
        <v>BLR3804</v>
      </c>
      <c r="B374" s="171" t="s">
        <v>275</v>
      </c>
      <c r="C374" s="171"/>
      <c r="D374" s="171"/>
      <c r="E374" s="171"/>
      <c r="F374" s="171"/>
      <c r="G374" s="171"/>
      <c r="H374" s="171"/>
      <c r="I374" s="171"/>
      <c r="J374" s="9">
        <f t="shared" si="66"/>
        <v>4</v>
      </c>
      <c r="K374" s="9">
        <f t="shared" si="67"/>
        <v>0</v>
      </c>
      <c r="L374" s="9">
        <f t="shared" si="68"/>
        <v>0</v>
      </c>
      <c r="M374" s="9">
        <f t="shared" si="69"/>
        <v>0</v>
      </c>
      <c r="N374" s="9">
        <f t="shared" si="70"/>
        <v>0</v>
      </c>
      <c r="O374" s="9">
        <f t="shared" si="71"/>
        <v>0</v>
      </c>
      <c r="P374" s="9">
        <f t="shared" si="72"/>
        <v>7</v>
      </c>
      <c r="Q374" s="9">
        <f t="shared" si="73"/>
        <v>7</v>
      </c>
      <c r="R374" s="15">
        <f t="shared" si="74"/>
        <v>0</v>
      </c>
      <c r="S374" s="15">
        <f t="shared" si="75"/>
        <v>0</v>
      </c>
      <c r="T374" s="15" t="str">
        <f t="shared" si="76"/>
        <v>VP</v>
      </c>
      <c r="U374" s="15" t="str">
        <f t="shared" si="77"/>
        <v>DS</v>
      </c>
      <c r="V374" s="37"/>
      <c r="W374" s="37"/>
      <c r="X374" s="37"/>
      <c r="Y374" s="37"/>
      <c r="Z374" s="37"/>
      <c r="AA374" s="37"/>
    </row>
    <row r="375" spans="1:27" x14ac:dyDescent="0.25">
      <c r="A375" s="17" t="str">
        <f t="shared" si="65"/>
        <v>BLR1604</v>
      </c>
      <c r="B375" s="171" t="s">
        <v>277</v>
      </c>
      <c r="C375" s="171"/>
      <c r="D375" s="171"/>
      <c r="E375" s="171"/>
      <c r="F375" s="171"/>
      <c r="G375" s="171"/>
      <c r="H375" s="171"/>
      <c r="I375" s="171"/>
      <c r="J375" s="9">
        <f t="shared" si="66"/>
        <v>4</v>
      </c>
      <c r="K375" s="9">
        <f t="shared" si="67"/>
        <v>0</v>
      </c>
      <c r="L375" s="9">
        <f t="shared" si="68"/>
        <v>0</v>
      </c>
      <c r="M375" s="9">
        <f t="shared" si="69"/>
        <v>0</v>
      </c>
      <c r="N375" s="9">
        <f t="shared" si="70"/>
        <v>4</v>
      </c>
      <c r="O375" s="9">
        <f t="shared" si="71"/>
        <v>4</v>
      </c>
      <c r="P375" s="9">
        <f t="shared" si="72"/>
        <v>3</v>
      </c>
      <c r="Q375" s="9">
        <f t="shared" si="73"/>
        <v>7</v>
      </c>
      <c r="R375" s="15">
        <f t="shared" si="74"/>
        <v>0</v>
      </c>
      <c r="S375" s="15">
        <f t="shared" si="75"/>
        <v>0</v>
      </c>
      <c r="T375" s="15" t="str">
        <f t="shared" si="76"/>
        <v>VP</v>
      </c>
      <c r="U375" s="15" t="str">
        <f t="shared" si="77"/>
        <v>DS</v>
      </c>
      <c r="V375" s="37"/>
      <c r="W375" s="37"/>
      <c r="X375" s="37"/>
      <c r="Y375" s="37"/>
      <c r="Z375" s="37"/>
      <c r="AA375" s="37"/>
    </row>
    <row r="376" spans="1:27" x14ac:dyDescent="0.25">
      <c r="A376" s="17" t="str">
        <f t="shared" si="65"/>
        <v>BLX0004</v>
      </c>
      <c r="B376" s="171" t="s">
        <v>279</v>
      </c>
      <c r="C376" s="171"/>
      <c r="D376" s="171"/>
      <c r="E376" s="171"/>
      <c r="F376" s="171"/>
      <c r="G376" s="171"/>
      <c r="H376" s="171"/>
      <c r="I376" s="171"/>
      <c r="J376" s="9">
        <f t="shared" si="66"/>
        <v>5</v>
      </c>
      <c r="K376" s="9">
        <f t="shared" si="67"/>
        <v>2</v>
      </c>
      <c r="L376" s="9">
        <f t="shared" si="68"/>
        <v>0</v>
      </c>
      <c r="M376" s="9">
        <f t="shared" si="69"/>
        <v>2</v>
      </c>
      <c r="N376" s="9">
        <f t="shared" si="70"/>
        <v>0</v>
      </c>
      <c r="O376" s="9">
        <f t="shared" si="71"/>
        <v>4</v>
      </c>
      <c r="P376" s="9">
        <f t="shared" si="72"/>
        <v>5</v>
      </c>
      <c r="Q376" s="9">
        <f t="shared" si="73"/>
        <v>9</v>
      </c>
      <c r="R376" s="15">
        <f t="shared" si="74"/>
        <v>0</v>
      </c>
      <c r="S376" s="15" t="str">
        <f t="shared" si="75"/>
        <v>C</v>
      </c>
      <c r="T376" s="15">
        <f t="shared" si="76"/>
        <v>0</v>
      </c>
      <c r="U376" s="15" t="str">
        <f t="shared" si="77"/>
        <v>DS</v>
      </c>
      <c r="V376" s="37"/>
      <c r="W376" s="37"/>
      <c r="X376" s="37"/>
      <c r="Y376" s="37"/>
      <c r="Z376" s="37"/>
      <c r="AA376" s="37"/>
    </row>
    <row r="377" spans="1:27" x14ac:dyDescent="0.25">
      <c r="A377" s="17" t="str">
        <f t="shared" si="65"/>
        <v>BLX0005</v>
      </c>
      <c r="B377" s="171" t="s">
        <v>281</v>
      </c>
      <c r="C377" s="171"/>
      <c r="D377" s="171"/>
      <c r="E377" s="171"/>
      <c r="F377" s="171"/>
      <c r="G377" s="171"/>
      <c r="H377" s="171"/>
      <c r="I377" s="171"/>
      <c r="J377" s="9">
        <f t="shared" si="66"/>
        <v>5</v>
      </c>
      <c r="K377" s="9">
        <f t="shared" si="67"/>
        <v>2</v>
      </c>
      <c r="L377" s="9">
        <f t="shared" si="68"/>
        <v>0</v>
      </c>
      <c r="M377" s="9">
        <f t="shared" si="69"/>
        <v>2</v>
      </c>
      <c r="N377" s="9">
        <f t="shared" si="70"/>
        <v>0</v>
      </c>
      <c r="O377" s="9">
        <f t="shared" si="71"/>
        <v>4</v>
      </c>
      <c r="P377" s="9">
        <f t="shared" si="72"/>
        <v>5</v>
      </c>
      <c r="Q377" s="9">
        <f t="shared" si="73"/>
        <v>9</v>
      </c>
      <c r="R377" s="15" t="str">
        <f t="shared" si="74"/>
        <v>E</v>
      </c>
      <c r="S377" s="15">
        <f t="shared" si="75"/>
        <v>0</v>
      </c>
      <c r="T377" s="15">
        <f t="shared" si="76"/>
        <v>0</v>
      </c>
      <c r="U377" s="15" t="str">
        <f t="shared" si="77"/>
        <v>DS</v>
      </c>
      <c r="V377" s="37"/>
      <c r="W377" s="37"/>
      <c r="X377" s="37"/>
      <c r="Y377" s="37"/>
      <c r="Z377" s="37"/>
      <c r="AA377" s="37"/>
    </row>
    <row r="378" spans="1:27" x14ac:dyDescent="0.25">
      <c r="A378" s="17" t="str">
        <f t="shared" si="65"/>
        <v>BLX0006</v>
      </c>
      <c r="B378" s="171" t="s">
        <v>283</v>
      </c>
      <c r="C378" s="171"/>
      <c r="D378" s="171"/>
      <c r="E378" s="171"/>
      <c r="F378" s="171"/>
      <c r="G378" s="171"/>
      <c r="H378" s="171"/>
      <c r="I378" s="171"/>
      <c r="J378" s="9">
        <f t="shared" si="66"/>
        <v>5</v>
      </c>
      <c r="K378" s="9">
        <f t="shared" si="67"/>
        <v>2</v>
      </c>
      <c r="L378" s="9">
        <f t="shared" si="68"/>
        <v>0</v>
      </c>
      <c r="M378" s="9">
        <f t="shared" si="69"/>
        <v>2</v>
      </c>
      <c r="N378" s="9">
        <f t="shared" si="70"/>
        <v>0</v>
      </c>
      <c r="O378" s="9">
        <f t="shared" si="71"/>
        <v>4</v>
      </c>
      <c r="P378" s="9">
        <f t="shared" si="72"/>
        <v>5</v>
      </c>
      <c r="Q378" s="9">
        <f t="shared" si="73"/>
        <v>9</v>
      </c>
      <c r="R378" s="15" t="str">
        <f t="shared" si="74"/>
        <v>E</v>
      </c>
      <c r="S378" s="15">
        <f t="shared" si="75"/>
        <v>0</v>
      </c>
      <c r="T378" s="15">
        <f t="shared" si="76"/>
        <v>0</v>
      </c>
      <c r="U378" s="15" t="str">
        <f t="shared" si="77"/>
        <v>DS</v>
      </c>
      <c r="V378" s="37"/>
      <c r="W378" s="37"/>
      <c r="X378" s="37"/>
      <c r="Y378" s="37"/>
      <c r="Z378" s="37"/>
      <c r="AA378" s="37"/>
    </row>
    <row r="379" spans="1:27" x14ac:dyDescent="0.25">
      <c r="A379" s="196" t="s">
        <v>137</v>
      </c>
      <c r="B379" s="196"/>
      <c r="C379" s="196"/>
      <c r="D379" s="196"/>
      <c r="E379" s="196"/>
      <c r="F379" s="196"/>
      <c r="G379" s="196"/>
      <c r="H379" s="196"/>
      <c r="I379" s="196"/>
      <c r="J379" s="11">
        <f t="shared" ref="J379:Q379" si="78">SUM(J357:J378)</f>
        <v>99</v>
      </c>
      <c r="K379" s="11">
        <f t="shared" si="78"/>
        <v>38</v>
      </c>
      <c r="L379" s="11">
        <f t="shared" si="78"/>
        <v>9</v>
      </c>
      <c r="M379" s="11">
        <f t="shared" si="78"/>
        <v>27</v>
      </c>
      <c r="N379" s="11">
        <f t="shared" si="78"/>
        <v>4</v>
      </c>
      <c r="O379" s="11">
        <f t="shared" si="78"/>
        <v>78</v>
      </c>
      <c r="P379" s="11">
        <f t="shared" si="78"/>
        <v>98</v>
      </c>
      <c r="Q379" s="11">
        <f t="shared" si="78"/>
        <v>176</v>
      </c>
      <c r="R379" s="10">
        <f>COUNTIF(R357:R378,"E")</f>
        <v>13</v>
      </c>
      <c r="S379" s="10">
        <f>COUNTIF(S357:S378,"C")</f>
        <v>6</v>
      </c>
      <c r="T379" s="10">
        <f>COUNTIF(T357:T378,"VP")</f>
        <v>3</v>
      </c>
      <c r="U379" s="35">
        <f>COUNTA(U357:U378)</f>
        <v>22</v>
      </c>
    </row>
    <row r="380" spans="1:27" x14ac:dyDescent="0.25">
      <c r="A380" s="196" t="s">
        <v>48</v>
      </c>
      <c r="B380" s="196"/>
      <c r="C380" s="196"/>
      <c r="D380" s="196"/>
      <c r="E380" s="196"/>
      <c r="F380" s="196"/>
      <c r="G380" s="196"/>
      <c r="H380" s="196"/>
      <c r="I380" s="196"/>
      <c r="J380" s="196"/>
      <c r="K380" s="11">
        <f>K379*14</f>
        <v>532</v>
      </c>
      <c r="L380" s="11">
        <f t="shared" ref="L380:Q380" si="79">L379*14</f>
        <v>126</v>
      </c>
      <c r="M380" s="11">
        <f t="shared" si="79"/>
        <v>378</v>
      </c>
      <c r="N380" s="11">
        <f t="shared" si="79"/>
        <v>56</v>
      </c>
      <c r="O380" s="11">
        <f t="shared" si="79"/>
        <v>1092</v>
      </c>
      <c r="P380" s="11">
        <f t="shared" si="79"/>
        <v>1372</v>
      </c>
      <c r="Q380" s="11">
        <f t="shared" si="79"/>
        <v>2464</v>
      </c>
      <c r="R380" s="224"/>
      <c r="S380" s="224"/>
      <c r="T380" s="224"/>
      <c r="U380" s="224"/>
    </row>
    <row r="381" spans="1:27" x14ac:dyDescent="0.25">
      <c r="A381" s="196"/>
      <c r="B381" s="196"/>
      <c r="C381" s="196"/>
      <c r="D381" s="196"/>
      <c r="E381" s="196"/>
      <c r="F381" s="196"/>
      <c r="G381" s="196"/>
      <c r="H381" s="196"/>
      <c r="I381" s="196"/>
      <c r="J381" s="196"/>
      <c r="K381" s="221">
        <f>SUM(K380:N380)</f>
        <v>1092</v>
      </c>
      <c r="L381" s="222"/>
      <c r="M381" s="222"/>
      <c r="N381" s="223"/>
      <c r="O381" s="283">
        <f>SUM(O380:P380)</f>
        <v>2464</v>
      </c>
      <c r="P381" s="283"/>
      <c r="Q381" s="283"/>
      <c r="R381" s="224"/>
      <c r="S381" s="224"/>
      <c r="T381" s="224"/>
      <c r="U381" s="224"/>
    </row>
    <row r="382" spans="1:27" x14ac:dyDescent="0.25">
      <c r="A382" s="216" t="s">
        <v>95</v>
      </c>
      <c r="B382" s="217"/>
      <c r="C382" s="217"/>
      <c r="D382" s="217"/>
      <c r="E382" s="217"/>
      <c r="F382" s="217"/>
      <c r="G382" s="217"/>
      <c r="H382" s="217"/>
      <c r="I382" s="217"/>
      <c r="J382" s="218"/>
      <c r="K382" s="273">
        <f>U379/SUM(U53,U70,U86,U103,U121,U139,U157,U176)</f>
        <v>0.3728813559322034</v>
      </c>
      <c r="L382" s="274"/>
      <c r="M382" s="274"/>
      <c r="N382" s="274"/>
      <c r="O382" s="274"/>
      <c r="P382" s="274"/>
      <c r="Q382" s="274"/>
      <c r="R382" s="274"/>
      <c r="S382" s="274"/>
      <c r="T382" s="274"/>
      <c r="U382" s="275"/>
    </row>
    <row r="383" spans="1:27" x14ac:dyDescent="0.25">
      <c r="A383" s="319" t="s">
        <v>97</v>
      </c>
      <c r="B383" s="320"/>
      <c r="C383" s="320"/>
      <c r="D383" s="320"/>
      <c r="E383" s="320"/>
      <c r="F383" s="320"/>
      <c r="G383" s="320"/>
      <c r="H383" s="320"/>
      <c r="I383" s="320"/>
      <c r="J383" s="321"/>
      <c r="K383" s="273">
        <f>K381/(SUM(O53,O70,O86,O103,O121,O139,O157,O176)*14)</f>
        <v>0.36792452830188677</v>
      </c>
      <c r="L383" s="274"/>
      <c r="M383" s="274"/>
      <c r="N383" s="274"/>
      <c r="O383" s="274"/>
      <c r="P383" s="274"/>
      <c r="Q383" s="274"/>
      <c r="R383" s="274"/>
      <c r="S383" s="274"/>
      <c r="T383" s="274"/>
      <c r="U383" s="275"/>
    </row>
    <row r="384" spans="1:27" x14ac:dyDescent="0.25">
      <c r="A384" s="58"/>
      <c r="B384" s="58"/>
      <c r="C384" s="58"/>
      <c r="D384" s="58"/>
      <c r="E384" s="58"/>
      <c r="F384" s="58"/>
      <c r="G384" s="58"/>
      <c r="H384" s="58"/>
      <c r="I384" s="58"/>
      <c r="J384" s="58"/>
      <c r="K384" s="34"/>
      <c r="L384" s="34"/>
      <c r="M384" s="34"/>
      <c r="N384" s="34"/>
      <c r="O384" s="34"/>
      <c r="P384" s="34"/>
      <c r="Q384" s="34"/>
      <c r="R384" s="34"/>
      <c r="S384" s="34"/>
      <c r="T384" s="34"/>
      <c r="U384" s="34"/>
    </row>
    <row r="385" spans="1:27" x14ac:dyDescent="0.25">
      <c r="A385" s="58"/>
      <c r="B385" s="58"/>
      <c r="C385" s="58"/>
      <c r="D385" s="58"/>
      <c r="E385" s="58"/>
      <c r="F385" s="58"/>
      <c r="G385" s="58"/>
      <c r="H385" s="58"/>
      <c r="I385" s="58"/>
      <c r="J385" s="58"/>
      <c r="K385" s="34"/>
      <c r="L385" s="34"/>
      <c r="M385" s="34"/>
      <c r="N385" s="34"/>
      <c r="O385" s="34"/>
      <c r="P385" s="34"/>
      <c r="Q385" s="34"/>
      <c r="R385" s="34"/>
      <c r="S385" s="34"/>
      <c r="T385" s="34"/>
      <c r="U385" s="34"/>
    </row>
    <row r="386" spans="1:27" x14ac:dyDescent="0.25">
      <c r="A386" s="58"/>
      <c r="B386" s="58"/>
      <c r="C386" s="58"/>
      <c r="D386" s="58"/>
      <c r="E386" s="58"/>
      <c r="F386" s="58"/>
      <c r="G386" s="58"/>
      <c r="H386" s="58"/>
      <c r="I386" s="58"/>
      <c r="J386" s="58"/>
      <c r="K386" s="34"/>
      <c r="L386" s="34"/>
      <c r="M386" s="34"/>
      <c r="N386" s="34"/>
      <c r="O386" s="34"/>
      <c r="P386" s="34"/>
      <c r="Q386" s="34"/>
      <c r="R386" s="34"/>
      <c r="S386" s="34"/>
      <c r="T386" s="34"/>
      <c r="U386" s="34"/>
    </row>
    <row r="387" spans="1:27" x14ac:dyDescent="0.25">
      <c r="A387" s="58"/>
      <c r="B387" s="58"/>
      <c r="C387" s="58"/>
      <c r="D387" s="58"/>
      <c r="E387" s="58"/>
      <c r="F387" s="58"/>
      <c r="G387" s="58"/>
      <c r="H387" s="58"/>
      <c r="I387" s="58"/>
      <c r="J387" s="58"/>
      <c r="K387" s="34"/>
      <c r="L387" s="34"/>
      <c r="M387" s="34"/>
      <c r="N387" s="34"/>
      <c r="O387" s="34"/>
      <c r="P387" s="34"/>
      <c r="Q387" s="34"/>
      <c r="R387" s="34"/>
      <c r="S387" s="34"/>
      <c r="T387" s="34"/>
      <c r="U387" s="34"/>
    </row>
    <row r="388" spans="1:27" x14ac:dyDescent="0.25">
      <c r="A388" s="334" t="s">
        <v>65</v>
      </c>
      <c r="B388" s="335"/>
      <c r="C388" s="335"/>
      <c r="D388" s="335"/>
      <c r="E388" s="335"/>
      <c r="F388" s="335"/>
      <c r="G388" s="335"/>
      <c r="H388" s="335"/>
      <c r="I388" s="335"/>
      <c r="J388" s="335"/>
      <c r="K388" s="335"/>
      <c r="L388" s="335"/>
      <c r="M388" s="335"/>
      <c r="N388" s="335"/>
      <c r="O388" s="335"/>
      <c r="P388" s="335"/>
      <c r="Q388" s="335"/>
      <c r="R388" s="335"/>
      <c r="S388" s="335"/>
      <c r="T388" s="335"/>
      <c r="U388" s="336"/>
    </row>
    <row r="389" spans="1:27" x14ac:dyDescent="0.25">
      <c r="A389" s="337"/>
      <c r="B389" s="338"/>
      <c r="C389" s="338"/>
      <c r="D389" s="338"/>
      <c r="E389" s="338"/>
      <c r="F389" s="338"/>
      <c r="G389" s="338"/>
      <c r="H389" s="338"/>
      <c r="I389" s="338"/>
      <c r="J389" s="338"/>
      <c r="K389" s="338"/>
      <c r="L389" s="338"/>
      <c r="M389" s="338"/>
      <c r="N389" s="338"/>
      <c r="O389" s="338"/>
      <c r="P389" s="338"/>
      <c r="Q389" s="338"/>
      <c r="R389" s="338"/>
      <c r="S389" s="338"/>
      <c r="T389" s="338"/>
      <c r="U389" s="339"/>
    </row>
    <row r="390" spans="1:27" ht="12.75" customHeight="1" x14ac:dyDescent="0.25">
      <c r="A390" s="220" t="s">
        <v>27</v>
      </c>
      <c r="B390" s="220" t="s">
        <v>26</v>
      </c>
      <c r="C390" s="220"/>
      <c r="D390" s="220"/>
      <c r="E390" s="220"/>
      <c r="F390" s="220"/>
      <c r="G390" s="220"/>
      <c r="H390" s="220"/>
      <c r="I390" s="220"/>
      <c r="J390" s="186" t="s">
        <v>38</v>
      </c>
      <c r="K390" s="192" t="s">
        <v>24</v>
      </c>
      <c r="L390" s="211"/>
      <c r="M390" s="211"/>
      <c r="N390" s="212"/>
      <c r="O390" s="192" t="s">
        <v>39</v>
      </c>
      <c r="P390" s="211"/>
      <c r="Q390" s="212"/>
      <c r="R390" s="192" t="s">
        <v>23</v>
      </c>
      <c r="S390" s="211"/>
      <c r="T390" s="212"/>
      <c r="U390" s="186" t="s">
        <v>22</v>
      </c>
    </row>
    <row r="391" spans="1:27" x14ac:dyDescent="0.25">
      <c r="A391" s="220"/>
      <c r="B391" s="220"/>
      <c r="C391" s="220"/>
      <c r="D391" s="220"/>
      <c r="E391" s="220"/>
      <c r="F391" s="220"/>
      <c r="G391" s="220"/>
      <c r="H391" s="220"/>
      <c r="I391" s="220"/>
      <c r="J391" s="186"/>
      <c r="K391" s="213"/>
      <c r="L391" s="214"/>
      <c r="M391" s="214"/>
      <c r="N391" s="215"/>
      <c r="O391" s="213"/>
      <c r="P391" s="214"/>
      <c r="Q391" s="215"/>
      <c r="R391" s="213"/>
      <c r="S391" s="214"/>
      <c r="T391" s="215"/>
      <c r="U391" s="186"/>
    </row>
    <row r="392" spans="1:27" x14ac:dyDescent="0.25">
      <c r="A392" s="220"/>
      <c r="B392" s="220"/>
      <c r="C392" s="220"/>
      <c r="D392" s="220"/>
      <c r="E392" s="220"/>
      <c r="F392" s="220"/>
      <c r="G392" s="220"/>
      <c r="H392" s="220"/>
      <c r="I392" s="220"/>
      <c r="J392" s="186"/>
      <c r="K392" s="16" t="s">
        <v>28</v>
      </c>
      <c r="L392" s="16" t="s">
        <v>29</v>
      </c>
      <c r="M392" s="16" t="s">
        <v>30</v>
      </c>
      <c r="N392" s="16" t="s">
        <v>105</v>
      </c>
      <c r="O392" s="16" t="s">
        <v>34</v>
      </c>
      <c r="P392" s="16" t="s">
        <v>5</v>
      </c>
      <c r="Q392" s="16" t="s">
        <v>31</v>
      </c>
      <c r="R392" s="16" t="s">
        <v>32</v>
      </c>
      <c r="S392" s="16" t="s">
        <v>28</v>
      </c>
      <c r="T392" s="16" t="s">
        <v>33</v>
      </c>
      <c r="U392" s="186"/>
    </row>
    <row r="393" spans="1:27" x14ac:dyDescent="0.25">
      <c r="A393" s="17" t="str">
        <f>IF(ISNA(INDEX($A$40:$U$288,MATCH($B393,$B$40:$B$288,0),1)),"",INDEX($A$40:$U$288,MATCH($B393,$B$40:$B$288,0),1))</f>
        <v>*</v>
      </c>
      <c r="B393" s="171" t="s">
        <v>133</v>
      </c>
      <c r="C393" s="171"/>
      <c r="D393" s="171"/>
      <c r="E393" s="171"/>
      <c r="F393" s="171"/>
      <c r="G393" s="171"/>
      <c r="H393" s="171"/>
      <c r="I393" s="171"/>
      <c r="J393" s="9">
        <f>IF(ISNA(INDEX($A$40:$U$288,MATCH($B393,$B$40:$B$288,0),10)),"",INDEX($A$40:$U$288,MATCH($B393,$B$40:$B$288,0),10))</f>
        <v>3</v>
      </c>
      <c r="K393" s="9">
        <f>IF(ISNA(INDEX($A$40:$U$288,MATCH($B393,$B$40:$B$288,0),11)),"",INDEX($A$40:$U$288,MATCH($B393,$B$40:$B$288,0),11))</f>
        <v>0</v>
      </c>
      <c r="L393" s="9">
        <f>IF(ISNA(INDEX($A$40:$U$288,MATCH($B393,$B$40:$B$288,0),12)),"",INDEX($A$40:$U$288,MATCH($B393,$B$40:$B$288,0),12))</f>
        <v>2</v>
      </c>
      <c r="M393" s="9">
        <f>IF(ISNA(INDEX($A$40:$U$288,MATCH($B393,$B$40:$B$288,0),13)),"",INDEX($A$40:$U$288,MATCH($B393,$B$40:$B$288,0),13))</f>
        <v>0</v>
      </c>
      <c r="N393" s="9">
        <f>IF(ISNA(INDEX($A$40:$U$288,MATCH($B393,$B$40:$B$288,0),14)),"",INDEX($A$40:$U$288,MATCH($B393,$B$40:$B$288,0),14))</f>
        <v>0</v>
      </c>
      <c r="O393" s="9">
        <f>IF(ISNA(INDEX($A$40:$U$288,MATCH($B393,$B$40:$B$288,0),15)),"",INDEX($A$40:$U$288,MATCH($B393,$B$40:$B$288,0),15))</f>
        <v>2</v>
      </c>
      <c r="P393" s="9">
        <f>IF(ISNA(INDEX($A$40:$U$288,MATCH($B393,$B$40:$B$288,0),16)),"",INDEX($A$40:$U$288,MATCH($B393,$B$40:$B$288,0),16))</f>
        <v>3</v>
      </c>
      <c r="Q393" s="9">
        <f>IF(ISNA(INDEX($A$40:$U$288,MATCH($B393,$B$40:$B$288,0),17)),"",INDEX($A$40:$U$288,MATCH($B393,$B$40:$B$288,0),17))</f>
        <v>5</v>
      </c>
      <c r="R393" s="15">
        <f>IF(ISNA(INDEX($A$40:$U$288,MATCH($B393,$B$40:$B$288,0),18)),"",INDEX($A$40:$U$288,MATCH($B393,$B$40:$B$288,0),18))</f>
        <v>0</v>
      </c>
      <c r="S393" s="15" t="str">
        <f>IF(ISNA(INDEX($A$40:$U$288,MATCH($B393,$B$40:$B$288,0),19)),"",INDEX($A$40:$U$288,MATCH($B393,$B$40:$B$288,0),19))</f>
        <v>C</v>
      </c>
      <c r="T393" s="15">
        <f>IF(ISNA(INDEX($A$40:$U$288,MATCH($B393,$B$40:$B$288,0),20)),"",INDEX($A$40:$U$288,MATCH($B393,$B$40:$B$288,0),20))</f>
        <v>0</v>
      </c>
      <c r="U393" s="15" t="str">
        <f>IF(ISNA(INDEX($A$40:$U$288,MATCH($B393,$B$40:$B$288,0),21)),"",INDEX($A$40:$U$288,MATCH($B393,$B$40:$B$288,0),21))</f>
        <v>DC</v>
      </c>
      <c r="V393" s="37"/>
      <c r="W393" s="37"/>
      <c r="X393" s="37"/>
      <c r="Y393" s="37"/>
      <c r="Z393" s="37"/>
      <c r="AA393" s="37"/>
    </row>
    <row r="394" spans="1:27" x14ac:dyDescent="0.25">
      <c r="A394" s="17" t="str">
        <f>IF(ISNA(INDEX($A$40:$U$288,MATCH($B394,$B$40:$B$288,0),1)),"",INDEX($A$40:$U$288,MATCH($B394,$B$40:$B$288,0),1))</f>
        <v>YLU0011</v>
      </c>
      <c r="B394" s="171" t="s">
        <v>134</v>
      </c>
      <c r="C394" s="171"/>
      <c r="D394" s="171"/>
      <c r="E394" s="171"/>
      <c r="F394" s="171"/>
      <c r="G394" s="171"/>
      <c r="H394" s="171"/>
      <c r="I394" s="171"/>
      <c r="J394" s="9">
        <f>IF(ISNA(INDEX($A$40:$U$288,MATCH($B394,$B$40:$B$288,0),10)),"",INDEX($A$40:$U$288,MATCH($B394,$B$40:$B$288,0),10))</f>
        <v>2</v>
      </c>
      <c r="K394" s="9">
        <f>IF(ISNA(INDEX($A$40:$U$288,MATCH($B394,$B$40:$B$288,0),11)),"",INDEX($A$40:$U$288,MATCH($B394,$B$40:$B$288,0),11))</f>
        <v>0</v>
      </c>
      <c r="L394" s="9">
        <f>IF(ISNA(INDEX($A$40:$U$288,MATCH($B394,$B$40:$B$288,0),12)),"",INDEX($A$40:$U$288,MATCH($B394,$B$40:$B$288,0),12))</f>
        <v>2</v>
      </c>
      <c r="M394" s="9">
        <f>IF(ISNA(INDEX($A$40:$U$288,MATCH($B394,$B$40:$B$288,0),13)),"",INDEX($A$40:$U$288,MATCH($B394,$B$40:$B$288,0),13))</f>
        <v>0</v>
      </c>
      <c r="N394" s="9">
        <f>IF(ISNA(INDEX($A$40:$U$288,MATCH($B394,$B$40:$B$288,0),14)),"",INDEX($A$40:$U$288,MATCH($B394,$B$40:$B$288,0),14))</f>
        <v>0</v>
      </c>
      <c r="O394" s="9">
        <f>IF(ISNA(INDEX($A$40:$U$288,MATCH($B394,$B$40:$B$288,0),15)),"",INDEX($A$40:$U$288,MATCH($B394,$B$40:$B$288,0),15))</f>
        <v>2</v>
      </c>
      <c r="P394" s="9">
        <f>IF(ISNA(INDEX($A$40:$U$288,MATCH($B394,$B$40:$B$288,0),16)),"",INDEX($A$40:$U$288,MATCH($B394,$B$40:$B$288,0),16))</f>
        <v>2</v>
      </c>
      <c r="Q394" s="9">
        <f>IF(ISNA(INDEX($A$40:$U$288,MATCH($B394,$B$40:$B$288,0),17)),"",INDEX($A$40:$U$288,MATCH($B394,$B$40:$B$288,0),17))</f>
        <v>4</v>
      </c>
      <c r="R394" s="15">
        <f>IF(ISNA(INDEX($A$40:$U$288,MATCH($B394,$B$40:$B$288,0),18)),"",INDEX($A$40:$U$288,MATCH($B394,$B$40:$B$288,0),18))</f>
        <v>0</v>
      </c>
      <c r="S394" s="15">
        <f>IF(ISNA(INDEX($A$40:$U$288,MATCH($B394,$B$40:$B$288,0),19)),"",INDEX($A$40:$U$288,MATCH($B394,$B$40:$B$288,0),19))</f>
        <v>0</v>
      </c>
      <c r="T394" s="15" t="str">
        <f>IF(ISNA(INDEX($A$40:$U$288,MATCH($B394,$B$40:$B$288,0),20)),"",INDEX($A$40:$U$288,MATCH($B394,$B$40:$B$288,0),20))</f>
        <v>VP</v>
      </c>
      <c r="U394" s="15" t="str">
        <f>IF(ISNA(INDEX($A$40:$U$288,MATCH($B394,$B$40:$B$288,0),21)),"",INDEX($A$40:$U$288,MATCH($B394,$B$40:$B$288,0),21))</f>
        <v>DC</v>
      </c>
      <c r="V394" s="37"/>
      <c r="W394" s="37"/>
      <c r="X394" s="37"/>
      <c r="Y394" s="37"/>
      <c r="Z394" s="37"/>
      <c r="AA394" s="37"/>
    </row>
    <row r="395" spans="1:27" x14ac:dyDescent="0.25">
      <c r="A395" s="17" t="str">
        <f>IF(ISNA(INDEX($A$40:$U$288,MATCH($B395,$B$40:$B$288,0),1)),"",INDEX($A$40:$U$288,MATCH($B395,$B$40:$B$288,0),1))</f>
        <v>**</v>
      </c>
      <c r="B395" s="171" t="s">
        <v>135</v>
      </c>
      <c r="C395" s="171"/>
      <c r="D395" s="171"/>
      <c r="E395" s="171"/>
      <c r="F395" s="171"/>
      <c r="G395" s="171"/>
      <c r="H395" s="171"/>
      <c r="I395" s="171"/>
      <c r="J395" s="9">
        <f>IF(ISNA(INDEX($A$40:$U$288,MATCH($B395,$B$40:$B$288,0),10)),"",INDEX($A$40:$U$288,MATCH($B395,$B$40:$B$288,0),10))</f>
        <v>3</v>
      </c>
      <c r="K395" s="9">
        <f>IF(ISNA(INDEX($A$40:$U$288,MATCH($B395,$B$40:$B$288,0),11)),"",INDEX($A$40:$U$288,MATCH($B395,$B$40:$B$288,0),11))</f>
        <v>0</v>
      </c>
      <c r="L395" s="9">
        <f>IF(ISNA(INDEX($A$40:$U$288,MATCH($B395,$B$40:$B$288,0),12)),"",INDEX($A$40:$U$288,MATCH($B395,$B$40:$B$288,0),12))</f>
        <v>2</v>
      </c>
      <c r="M395" s="9">
        <f>IF(ISNA(INDEX($A$40:$U$288,MATCH($B395,$B$40:$B$288,0),13)),"",INDEX($A$40:$U$288,MATCH($B395,$B$40:$B$288,0),13))</f>
        <v>0</v>
      </c>
      <c r="N395" s="9">
        <f>IF(ISNA(INDEX($A$40:$U$288,MATCH($B395,$B$40:$B$288,0),14)),"",INDEX($A$40:$U$288,MATCH($B395,$B$40:$B$288,0),14))</f>
        <v>0</v>
      </c>
      <c r="O395" s="9">
        <f>IF(ISNA(INDEX($A$40:$U$288,MATCH($B395,$B$40:$B$288,0),15)),"",INDEX($A$40:$U$288,MATCH($B395,$B$40:$B$288,0),15))</f>
        <v>2</v>
      </c>
      <c r="P395" s="9">
        <f>IF(ISNA(INDEX($A$40:$U$288,MATCH($B395,$B$40:$B$288,0),16)),"",INDEX($A$40:$U$288,MATCH($B395,$B$40:$B$288,0),16))</f>
        <v>3</v>
      </c>
      <c r="Q395" s="9">
        <f>IF(ISNA(INDEX($A$40:$U$288,MATCH($B395,$B$40:$B$288,0),17)),"",INDEX($A$40:$U$288,MATCH($B395,$B$40:$B$288,0),17))</f>
        <v>5</v>
      </c>
      <c r="R395" s="15">
        <f>IF(ISNA(INDEX($A$40:$U$288,MATCH($B395,$B$40:$B$288,0),18)),"",INDEX($A$40:$U$288,MATCH($B395,$B$40:$B$288,0),18))</f>
        <v>0</v>
      </c>
      <c r="S395" s="15" t="str">
        <f>IF(ISNA(INDEX($A$40:$U$288,MATCH($B395,$B$40:$B$288,0),19)),"",INDEX($A$40:$U$288,MATCH($B395,$B$40:$B$288,0),19))</f>
        <v>C</v>
      </c>
      <c r="T395" s="15">
        <f>IF(ISNA(INDEX($A$40:$U$288,MATCH($B395,$B$40:$B$288,0),20)),"",INDEX($A$40:$U$288,MATCH($B395,$B$40:$B$288,0),20))</f>
        <v>0</v>
      </c>
      <c r="U395" s="15" t="str">
        <f>IF(ISNA(INDEX($A$40:$U$288,MATCH($B395,$B$40:$B$288,0),21)),"",INDEX($A$40:$U$288,MATCH($B395,$B$40:$B$288,0),21))</f>
        <v>DC</v>
      </c>
      <c r="V395" s="37"/>
      <c r="W395" s="37"/>
      <c r="X395" s="37"/>
      <c r="Y395" s="37"/>
      <c r="Z395" s="37"/>
      <c r="AA395" s="37"/>
    </row>
    <row r="396" spans="1:27" x14ac:dyDescent="0.25">
      <c r="A396" s="17" t="str">
        <f>IF(ISNA(INDEX($A$40:$U$288,MATCH($B396,$B$40:$B$288,0),1)),"",INDEX($A$40:$U$288,MATCH($B396,$B$40:$B$288,0),1))</f>
        <v>YLU0012</v>
      </c>
      <c r="B396" s="171" t="s">
        <v>136</v>
      </c>
      <c r="C396" s="171"/>
      <c r="D396" s="171"/>
      <c r="E396" s="171"/>
      <c r="F396" s="171"/>
      <c r="G396" s="171"/>
      <c r="H396" s="171"/>
      <c r="I396" s="171"/>
      <c r="J396" s="9">
        <f>IF(ISNA(INDEX($A$40:$U$288,MATCH($B396,$B$40:$B$288,0),10)),"",INDEX($A$40:$U$288,MATCH($B396,$B$40:$B$288,0),10))</f>
        <v>2</v>
      </c>
      <c r="K396" s="9">
        <f>IF(ISNA(INDEX($A$40:$U$288,MATCH($B396,$B$40:$B$288,0),11)),"",INDEX($A$40:$U$288,MATCH($B396,$B$40:$B$288,0),11))</f>
        <v>0</v>
      </c>
      <c r="L396" s="9">
        <f>IF(ISNA(INDEX($A$40:$U$288,MATCH($B396,$B$40:$B$288,0),12)),"",INDEX($A$40:$U$288,MATCH($B396,$B$40:$B$288,0),12))</f>
        <v>2</v>
      </c>
      <c r="M396" s="9">
        <f>IF(ISNA(INDEX($A$40:$U$288,MATCH($B396,$B$40:$B$288,0),13)),"",INDEX($A$40:$U$288,MATCH($B396,$B$40:$B$288,0),13))</f>
        <v>0</v>
      </c>
      <c r="N396" s="9">
        <f>IF(ISNA(INDEX($A$40:$U$288,MATCH($B396,$B$40:$B$288,0),14)),"",INDEX($A$40:$U$288,MATCH($B396,$B$40:$B$288,0),14))</f>
        <v>0</v>
      </c>
      <c r="O396" s="9">
        <f>IF(ISNA(INDEX($A$40:$U$288,MATCH($B396,$B$40:$B$288,0),15)),"",INDEX($A$40:$U$288,MATCH($B396,$B$40:$B$288,0),15))</f>
        <v>2</v>
      </c>
      <c r="P396" s="9">
        <f>IF(ISNA(INDEX($A$40:$U$288,MATCH($B396,$B$40:$B$288,0),16)),"",INDEX($A$40:$U$288,MATCH($B396,$B$40:$B$288,0),16))</f>
        <v>2</v>
      </c>
      <c r="Q396" s="9">
        <f>IF(ISNA(INDEX($A$40:$U$288,MATCH($B396,$B$40:$B$288,0),17)),"",INDEX($A$40:$U$288,MATCH($B396,$B$40:$B$288,0),17))</f>
        <v>4</v>
      </c>
      <c r="R396" s="15">
        <f>IF(ISNA(INDEX($A$40:$U$288,MATCH($B396,$B$40:$B$288,0),18)),"",INDEX($A$40:$U$288,MATCH($B396,$B$40:$B$288,0),18))</f>
        <v>0</v>
      </c>
      <c r="S396" s="15">
        <f>IF(ISNA(INDEX($A$40:$U$288,MATCH($B396,$B$40:$B$288,0),19)),"",INDEX($A$40:$U$288,MATCH($B396,$B$40:$B$288,0),19))</f>
        <v>0</v>
      </c>
      <c r="T396" s="15" t="str">
        <f>IF(ISNA(INDEX($A$40:$U$288,MATCH($B396,$B$40:$B$288,0),20)),"",INDEX($A$40:$U$288,MATCH($B396,$B$40:$B$288,0),20))</f>
        <v>VP</v>
      </c>
      <c r="U396" s="15" t="str">
        <f>IF(ISNA(INDEX($A$40:$U$288,MATCH($B396,$B$40:$B$288,0),21)),"",INDEX($A$40:$U$288,MATCH($B396,$B$40:$B$288,0),21))</f>
        <v>DC</v>
      </c>
      <c r="V396" s="37"/>
      <c r="W396" s="37"/>
      <c r="X396" s="37"/>
      <c r="Y396" s="37"/>
      <c r="Z396" s="37"/>
      <c r="AA396" s="37"/>
    </row>
    <row r="397" spans="1:27" ht="12.75" customHeight="1" x14ac:dyDescent="0.25">
      <c r="A397" s="196" t="s">
        <v>137</v>
      </c>
      <c r="B397" s="196"/>
      <c r="C397" s="196"/>
      <c r="D397" s="196"/>
      <c r="E397" s="196"/>
      <c r="F397" s="196"/>
      <c r="G397" s="196"/>
      <c r="H397" s="196"/>
      <c r="I397" s="196"/>
      <c r="J397" s="11">
        <f t="shared" ref="J397:Q397" si="80">SUM(J393:J396)</f>
        <v>10</v>
      </c>
      <c r="K397" s="11">
        <f t="shared" si="80"/>
        <v>0</v>
      </c>
      <c r="L397" s="11">
        <f t="shared" si="80"/>
        <v>8</v>
      </c>
      <c r="M397" s="11">
        <f t="shared" si="80"/>
        <v>0</v>
      </c>
      <c r="N397" s="11">
        <f t="shared" si="80"/>
        <v>0</v>
      </c>
      <c r="O397" s="11">
        <f t="shared" si="80"/>
        <v>8</v>
      </c>
      <c r="P397" s="11">
        <f t="shared" si="80"/>
        <v>10</v>
      </c>
      <c r="Q397" s="11">
        <f t="shared" si="80"/>
        <v>18</v>
      </c>
      <c r="R397" s="10">
        <f>COUNTIF(R393:R396,"E")</f>
        <v>0</v>
      </c>
      <c r="S397" s="10">
        <f>COUNTIF(S393:S396,"C")</f>
        <v>2</v>
      </c>
      <c r="T397" s="10">
        <f>COUNTIF(T393:T396,"VP")</f>
        <v>2</v>
      </c>
      <c r="U397" s="35">
        <f>COUNTA(U393:U396)</f>
        <v>4</v>
      </c>
      <c r="V397" s="197"/>
      <c r="W397" s="197"/>
      <c r="X397" s="197"/>
      <c r="Y397" s="197"/>
    </row>
    <row r="398" spans="1:27" x14ac:dyDescent="0.25">
      <c r="A398" s="328" t="s">
        <v>48</v>
      </c>
      <c r="B398" s="329"/>
      <c r="C398" s="329"/>
      <c r="D398" s="329"/>
      <c r="E398" s="329"/>
      <c r="F398" s="329"/>
      <c r="G398" s="329"/>
      <c r="H398" s="329"/>
      <c r="I398" s="329"/>
      <c r="J398" s="330"/>
      <c r="K398" s="11">
        <f>K397*14</f>
        <v>0</v>
      </c>
      <c r="L398" s="11">
        <f t="shared" ref="L398:Q398" si="81">L397*14</f>
        <v>112</v>
      </c>
      <c r="M398" s="11">
        <f t="shared" si="81"/>
        <v>0</v>
      </c>
      <c r="N398" s="11">
        <f t="shared" si="81"/>
        <v>0</v>
      </c>
      <c r="O398" s="11">
        <f t="shared" si="81"/>
        <v>112</v>
      </c>
      <c r="P398" s="11">
        <f t="shared" si="81"/>
        <v>140</v>
      </c>
      <c r="Q398" s="11">
        <f t="shared" si="81"/>
        <v>252</v>
      </c>
      <c r="R398" s="245"/>
      <c r="S398" s="246"/>
      <c r="T398" s="246"/>
      <c r="U398" s="247"/>
      <c r="V398" s="198" t="s">
        <v>101</v>
      </c>
      <c r="W398" s="199"/>
      <c r="X398" s="198" t="s">
        <v>102</v>
      </c>
      <c r="Y398" s="199"/>
    </row>
    <row r="399" spans="1:27" x14ac:dyDescent="0.25">
      <c r="A399" s="331"/>
      <c r="B399" s="332"/>
      <c r="C399" s="332"/>
      <c r="D399" s="332"/>
      <c r="E399" s="332"/>
      <c r="F399" s="332"/>
      <c r="G399" s="332"/>
      <c r="H399" s="332"/>
      <c r="I399" s="332"/>
      <c r="J399" s="333"/>
      <c r="K399" s="221">
        <f>SUM(K398:N398)</f>
        <v>112</v>
      </c>
      <c r="L399" s="222"/>
      <c r="M399" s="222"/>
      <c r="N399" s="223"/>
      <c r="O399" s="221">
        <f>SUM(O398:P398)</f>
        <v>252</v>
      </c>
      <c r="P399" s="222"/>
      <c r="Q399" s="223"/>
      <c r="R399" s="248"/>
      <c r="S399" s="249"/>
      <c r="T399" s="249"/>
      <c r="U399" s="250"/>
      <c r="V399" s="200"/>
      <c r="W399" s="201"/>
      <c r="X399" s="200"/>
      <c r="Y399" s="201"/>
    </row>
    <row r="400" spans="1:27" ht="12.75" customHeight="1" x14ac:dyDescent="0.25">
      <c r="A400" s="216" t="s">
        <v>95</v>
      </c>
      <c r="B400" s="217"/>
      <c r="C400" s="217"/>
      <c r="D400" s="217"/>
      <c r="E400" s="217"/>
      <c r="F400" s="217"/>
      <c r="G400" s="217"/>
      <c r="H400" s="217"/>
      <c r="I400" s="217"/>
      <c r="J400" s="218"/>
      <c r="K400" s="273">
        <f>U397/SUM(U53,U70,U86,U103,U121,U139,U157,U176)</f>
        <v>6.7796610169491525E-2</v>
      </c>
      <c r="L400" s="274"/>
      <c r="M400" s="274"/>
      <c r="N400" s="274"/>
      <c r="O400" s="274"/>
      <c r="P400" s="274"/>
      <c r="Q400" s="274"/>
      <c r="R400" s="274"/>
      <c r="S400" s="274"/>
      <c r="T400" s="274"/>
      <c r="U400" s="275"/>
      <c r="V400" s="141">
        <f>K309+K345+K382+K400</f>
        <v>1</v>
      </c>
      <c r="W400" s="142"/>
      <c r="X400" s="141">
        <f>K309+K382+K400</f>
        <v>0.61016949152542377</v>
      </c>
      <c r="Y400" s="142"/>
      <c r="Z400" s="139" t="s">
        <v>103</v>
      </c>
      <c r="AA400" s="140"/>
    </row>
    <row r="401" spans="1:27" x14ac:dyDescent="0.25">
      <c r="A401" s="319" t="s">
        <v>97</v>
      </c>
      <c r="B401" s="320"/>
      <c r="C401" s="320"/>
      <c r="D401" s="320"/>
      <c r="E401" s="320"/>
      <c r="F401" s="320"/>
      <c r="G401" s="320"/>
      <c r="H401" s="320"/>
      <c r="I401" s="320"/>
      <c r="J401" s="321"/>
      <c r="K401" s="273">
        <f>K399/(SUM(O53,O70,O86,O103,O121,O139,O157,O176)*14)</f>
        <v>3.7735849056603772E-2</v>
      </c>
      <c r="L401" s="274"/>
      <c r="M401" s="274"/>
      <c r="N401" s="274"/>
      <c r="O401" s="274"/>
      <c r="P401" s="274"/>
      <c r="Q401" s="274"/>
      <c r="R401" s="274"/>
      <c r="S401" s="274"/>
      <c r="T401" s="274"/>
      <c r="U401" s="275"/>
      <c r="V401" s="141">
        <f>K310+K346+K383+K401</f>
        <v>1</v>
      </c>
      <c r="W401" s="142"/>
      <c r="X401" s="141">
        <f>K310+K383+K401</f>
        <v>0.60377358490566035</v>
      </c>
      <c r="Y401" s="142"/>
      <c r="Z401" s="139" t="s">
        <v>104</v>
      </c>
      <c r="AA401" s="140"/>
    </row>
    <row r="402" spans="1:27" ht="12.75" customHeight="1" x14ac:dyDescent="0.25">
      <c r="A402" s="6"/>
      <c r="B402" s="6"/>
      <c r="C402" s="6"/>
      <c r="D402" s="6"/>
      <c r="E402" s="6"/>
      <c r="F402" s="6"/>
      <c r="G402" s="6"/>
      <c r="H402" s="6"/>
      <c r="I402" s="6"/>
      <c r="J402" s="6"/>
      <c r="K402" s="34"/>
      <c r="L402" s="34"/>
      <c r="M402" s="34"/>
      <c r="N402" s="34"/>
      <c r="O402" s="34"/>
      <c r="P402" s="34"/>
      <c r="Q402" s="34"/>
      <c r="R402" s="34"/>
      <c r="S402" s="34"/>
      <c r="T402" s="34"/>
      <c r="U402" s="34"/>
      <c r="V402" s="172" t="str">
        <f>IF(V400=100%,"Corect",IF(V400&gt;100%,"Ați dublat unele discipline","Ați pierdut unele discipline"))</f>
        <v>Corect</v>
      </c>
      <c r="W402" s="173"/>
      <c r="X402" s="172" t="str">
        <f>IF(X400=100%,"Corect",IF(X400&gt;100%,"Ați dublat unele discipline","Ați pierdut unele discipline"))</f>
        <v>Ați pierdut unele discipline</v>
      </c>
      <c r="Y402" s="173"/>
    </row>
    <row r="403" spans="1:27" ht="12.75" customHeight="1" x14ac:dyDescent="0.25">
      <c r="A403" s="6"/>
      <c r="B403" s="6"/>
      <c r="C403" s="6"/>
      <c r="D403" s="6"/>
      <c r="E403" s="6"/>
      <c r="F403" s="6"/>
      <c r="G403" s="6"/>
      <c r="H403" s="6"/>
      <c r="I403" s="6"/>
      <c r="J403" s="6"/>
      <c r="K403" s="34"/>
      <c r="L403" s="34"/>
      <c r="M403" s="34"/>
      <c r="N403" s="34"/>
      <c r="O403" s="34"/>
      <c r="P403" s="34"/>
      <c r="Q403" s="34"/>
      <c r="R403" s="34"/>
      <c r="S403" s="34"/>
      <c r="T403" s="34"/>
      <c r="U403" s="34"/>
      <c r="V403" s="172" t="str">
        <f>IF(V401=100%,"Corect",IF(V401&gt;100%,"Ați dublat unele discipline","Ați pierdut unele discipline"))</f>
        <v>Corect</v>
      </c>
      <c r="W403" s="173"/>
      <c r="X403" s="172" t="str">
        <f>IF(X401=100%,"Corect",IF(X401&gt;100%,"Ați dublat unele discipline","Ați pierdut unele discipline"))</f>
        <v>Ați pierdut unele discipline</v>
      </c>
      <c r="Y403" s="173"/>
    </row>
    <row r="404" spans="1:27" x14ac:dyDescent="0.25">
      <c r="V404" s="143" t="s">
        <v>146</v>
      </c>
      <c r="W404" s="143"/>
      <c r="X404" s="143"/>
      <c r="Y404" s="143"/>
      <c r="Z404" s="143"/>
      <c r="AA404" s="143"/>
    </row>
    <row r="405" spans="1:27" x14ac:dyDescent="0.25">
      <c r="A405" s="340" t="s">
        <v>66</v>
      </c>
      <c r="B405" s="340"/>
      <c r="C405" s="340"/>
      <c r="D405" s="340"/>
      <c r="E405" s="340"/>
      <c r="F405" s="340"/>
      <c r="G405" s="340"/>
      <c r="H405" s="340"/>
      <c r="I405" s="340"/>
      <c r="J405" s="340"/>
      <c r="K405" s="340"/>
      <c r="L405" s="340"/>
      <c r="M405" s="340"/>
      <c r="N405" s="340"/>
      <c r="O405" s="340"/>
      <c r="P405" s="340"/>
      <c r="Q405" s="340"/>
      <c r="R405" s="340"/>
      <c r="S405" s="340"/>
      <c r="T405" s="340"/>
      <c r="U405" s="340"/>
      <c r="V405" s="143"/>
      <c r="W405" s="143"/>
      <c r="X405" s="143"/>
      <c r="Y405" s="143"/>
      <c r="Z405" s="143"/>
      <c r="AA405" s="143"/>
    </row>
    <row r="406" spans="1:27" x14ac:dyDescent="0.25">
      <c r="A406" s="186" t="s">
        <v>27</v>
      </c>
      <c r="B406" s="192" t="s">
        <v>56</v>
      </c>
      <c r="C406" s="211"/>
      <c r="D406" s="211"/>
      <c r="E406" s="211"/>
      <c r="F406" s="211"/>
      <c r="G406" s="212"/>
      <c r="H406" s="192" t="s">
        <v>59</v>
      </c>
      <c r="I406" s="193"/>
      <c r="J406" s="178" t="s">
        <v>60</v>
      </c>
      <c r="K406" s="179"/>
      <c r="L406" s="179"/>
      <c r="M406" s="179"/>
      <c r="N406" s="179"/>
      <c r="O406" s="179"/>
      <c r="P406" s="180"/>
      <c r="Q406" s="341" t="s">
        <v>47</v>
      </c>
      <c r="R406" s="192" t="s">
        <v>61</v>
      </c>
      <c r="S406" s="211"/>
      <c r="T406" s="211"/>
      <c r="U406" s="212"/>
      <c r="V406" s="143"/>
      <c r="W406" s="143"/>
      <c r="X406" s="143"/>
      <c r="Y406" s="143"/>
      <c r="Z406" s="143"/>
      <c r="AA406" s="143"/>
    </row>
    <row r="407" spans="1:27" ht="14.4" x14ac:dyDescent="0.3">
      <c r="A407" s="186"/>
      <c r="B407" s="213"/>
      <c r="C407" s="214"/>
      <c r="D407" s="214"/>
      <c r="E407" s="214"/>
      <c r="F407" s="214"/>
      <c r="G407" s="215"/>
      <c r="H407" s="194"/>
      <c r="I407" s="195"/>
      <c r="J407" s="178" t="s">
        <v>34</v>
      </c>
      <c r="K407" s="184"/>
      <c r="L407" s="178" t="s">
        <v>5</v>
      </c>
      <c r="M407" s="184"/>
      <c r="N407" s="178" t="s">
        <v>31</v>
      </c>
      <c r="O407" s="179"/>
      <c r="P407" s="180"/>
      <c r="Q407" s="342"/>
      <c r="R407" s="16" t="s">
        <v>62</v>
      </c>
      <c r="S407" s="16" t="s">
        <v>63</v>
      </c>
      <c r="T407" s="16" t="s">
        <v>64</v>
      </c>
      <c r="U407" s="16" t="s">
        <v>93</v>
      </c>
      <c r="V407" s="143"/>
      <c r="W407" s="143"/>
      <c r="X407" s="143"/>
      <c r="Y407" s="143"/>
      <c r="Z407" s="143"/>
      <c r="AA407" s="143"/>
    </row>
    <row r="408" spans="1:27" ht="14.4" x14ac:dyDescent="0.3">
      <c r="A408" s="16">
        <v>1</v>
      </c>
      <c r="B408" s="178" t="s">
        <v>57</v>
      </c>
      <c r="C408" s="179"/>
      <c r="D408" s="179"/>
      <c r="E408" s="179"/>
      <c r="F408" s="179"/>
      <c r="G408" s="180"/>
      <c r="H408" s="189">
        <f>J408</f>
        <v>2632</v>
      </c>
      <c r="I408" s="184"/>
      <c r="J408" s="303">
        <f>(O53+O70+O86+O103+O121+O139+O157+O176)*14-J409</f>
        <v>2632</v>
      </c>
      <c r="K408" s="184"/>
      <c r="L408" s="303">
        <f>(P53+P70+P86+P103+P121+P139+P157+P176)*14-L409</f>
        <v>2786</v>
      </c>
      <c r="M408" s="184"/>
      <c r="N408" s="303">
        <f>(Q53+Q70+Q86+Q103+Q121+Q139+Q157+Q176)*14-N409</f>
        <v>5418</v>
      </c>
      <c r="O408" s="304"/>
      <c r="P408" s="305"/>
      <c r="Q408" s="31">
        <f>H408/H410</f>
        <v>0.8867924528301887</v>
      </c>
      <c r="R408" s="8">
        <f>J53+J70-R409</f>
        <v>64</v>
      </c>
      <c r="S408" s="8">
        <f>J86+J103-S409</f>
        <v>60</v>
      </c>
      <c r="T408" s="8">
        <f>J121+J139-T409</f>
        <v>50</v>
      </c>
      <c r="U408" s="8">
        <f>J157+J176-U409</f>
        <v>44</v>
      </c>
    </row>
    <row r="409" spans="1:27" ht="14.4" x14ac:dyDescent="0.3">
      <c r="A409" s="16">
        <v>2</v>
      </c>
      <c r="B409" s="178" t="s">
        <v>58</v>
      </c>
      <c r="C409" s="179"/>
      <c r="D409" s="179"/>
      <c r="E409" s="179"/>
      <c r="F409" s="179"/>
      <c r="G409" s="180"/>
      <c r="H409" s="189">
        <f>J409</f>
        <v>336</v>
      </c>
      <c r="I409" s="184"/>
      <c r="J409" s="185">
        <f>O213</f>
        <v>336</v>
      </c>
      <c r="K409" s="184"/>
      <c r="L409" s="185">
        <f>P213</f>
        <v>420</v>
      </c>
      <c r="M409" s="184"/>
      <c r="N409" s="174">
        <f>SUM(J409:M409)</f>
        <v>756</v>
      </c>
      <c r="O409" s="175"/>
      <c r="P409" s="176"/>
      <c r="Q409" s="31">
        <f>H409/H410</f>
        <v>0.11320754716981132</v>
      </c>
      <c r="R409" s="7">
        <v>0</v>
      </c>
      <c r="S409" s="7">
        <v>0</v>
      </c>
      <c r="T409" s="7">
        <v>10</v>
      </c>
      <c r="U409" s="7">
        <v>20</v>
      </c>
      <c r="V409" s="190" t="str">
        <f>IF(N409=Q213,"Corect","Nu corespunde cu tabelul de opționale")</f>
        <v>Corect</v>
      </c>
      <c r="W409" s="191"/>
      <c r="X409" s="191"/>
      <c r="Y409" s="191"/>
    </row>
    <row r="410" spans="1:27" ht="14.4" x14ac:dyDescent="0.3">
      <c r="A410" s="48"/>
      <c r="B410" s="178" t="s">
        <v>25</v>
      </c>
      <c r="C410" s="179"/>
      <c r="D410" s="179"/>
      <c r="E410" s="179"/>
      <c r="F410" s="179"/>
      <c r="G410" s="180"/>
      <c r="H410" s="178">
        <f>SUM(H408:I409)</f>
        <v>2968</v>
      </c>
      <c r="I410" s="184"/>
      <c r="J410" s="178">
        <f>SUM(J408:K409)</f>
        <v>2968</v>
      </c>
      <c r="K410" s="180"/>
      <c r="L410" s="181">
        <f>SUM(L408:M409)</f>
        <v>3206</v>
      </c>
      <c r="M410" s="184"/>
      <c r="N410" s="181">
        <f>SUM(N408:P409)</f>
        <v>6174</v>
      </c>
      <c r="O410" s="182"/>
      <c r="P410" s="183"/>
      <c r="Q410" s="32">
        <f>SUM(Q408:Q409)</f>
        <v>1</v>
      </c>
      <c r="R410" s="10">
        <f>SUM(R408:R409)</f>
        <v>64</v>
      </c>
      <c r="S410" s="10">
        <f>SUM(S408:S409)</f>
        <v>60</v>
      </c>
      <c r="T410" s="10">
        <f>SUM(T408:T409)</f>
        <v>60</v>
      </c>
      <c r="U410" s="10">
        <f>SUM(U408:U409)</f>
        <v>64</v>
      </c>
    </row>
    <row r="411" spans="1:27" ht="14.4" x14ac:dyDescent="0.3">
      <c r="A411" s="45"/>
      <c r="B411" s="186" t="s">
        <v>109</v>
      </c>
      <c r="C411" s="186"/>
      <c r="D411" s="186"/>
      <c r="E411" s="186"/>
      <c r="F411" s="186"/>
      <c r="G411" s="186"/>
      <c r="H411" s="187">
        <v>240</v>
      </c>
      <c r="I411" s="188"/>
      <c r="J411" s="45"/>
      <c r="K411" s="45"/>
      <c r="L411" s="46"/>
      <c r="M411"/>
      <c r="N411" s="46"/>
      <c r="O411" s="46"/>
      <c r="P411" s="46"/>
      <c r="Q411" s="47"/>
      <c r="R411" s="46"/>
      <c r="S411" s="46"/>
      <c r="T411" s="46"/>
      <c r="U411" s="46"/>
    </row>
    <row r="412" spans="1:27" ht="14.4" x14ac:dyDescent="0.3">
      <c r="A412" s="45"/>
      <c r="B412" s="178" t="s">
        <v>110</v>
      </c>
      <c r="C412" s="179"/>
      <c r="D412" s="179"/>
      <c r="E412" s="179"/>
      <c r="F412" s="179"/>
      <c r="G412" s="180"/>
      <c r="H412" s="178">
        <f>H410+H411</f>
        <v>3208</v>
      </c>
      <c r="I412" s="180"/>
      <c r="J412" s="45"/>
      <c r="K412" s="45"/>
      <c r="L412" s="46"/>
      <c r="M412"/>
      <c r="N412" s="46"/>
      <c r="O412" s="46"/>
      <c r="P412" s="46"/>
      <c r="Q412" s="47"/>
      <c r="R412" s="46"/>
      <c r="S412" s="46"/>
      <c r="T412" s="46"/>
      <c r="U412" s="46"/>
    </row>
    <row r="417" spans="1:26" x14ac:dyDescent="0.25">
      <c r="A417" s="177" t="s">
        <v>79</v>
      </c>
      <c r="B417" s="177"/>
      <c r="C417" s="177"/>
      <c r="D417" s="177"/>
      <c r="E417" s="177"/>
      <c r="F417" s="177"/>
      <c r="G417" s="177"/>
      <c r="H417" s="177"/>
      <c r="I417" s="177"/>
      <c r="J417" s="177"/>
      <c r="K417" s="177"/>
      <c r="L417" s="177"/>
      <c r="M417" s="177"/>
      <c r="N417" s="177"/>
      <c r="O417" s="177"/>
      <c r="P417" s="177"/>
      <c r="Q417" s="177"/>
      <c r="R417" s="177"/>
      <c r="S417" s="177"/>
      <c r="T417" s="177"/>
      <c r="U417" s="177"/>
      <c r="V417" s="37"/>
      <c r="W417" s="37"/>
      <c r="X417" s="37"/>
      <c r="Y417" s="37"/>
      <c r="Z417" s="37"/>
    </row>
    <row r="418" spans="1:26" x14ac:dyDescent="0.25">
      <c r="V418" s="37"/>
      <c r="W418" s="37"/>
      <c r="X418" s="37"/>
      <c r="Y418" s="37"/>
      <c r="Z418" s="37"/>
    </row>
    <row r="419" spans="1:26" x14ac:dyDescent="0.25">
      <c r="A419" s="144" t="s">
        <v>70</v>
      </c>
      <c r="B419" s="145"/>
      <c r="C419" s="145"/>
      <c r="D419" s="145"/>
      <c r="E419" s="145"/>
      <c r="F419" s="145"/>
      <c r="G419" s="145"/>
      <c r="H419" s="145"/>
      <c r="I419" s="145"/>
      <c r="J419" s="145"/>
      <c r="K419" s="145"/>
      <c r="L419" s="145"/>
      <c r="M419" s="145"/>
      <c r="N419" s="145"/>
      <c r="O419" s="145"/>
      <c r="P419" s="145"/>
      <c r="Q419" s="145"/>
      <c r="R419" s="145"/>
      <c r="S419" s="145"/>
      <c r="T419" s="145"/>
      <c r="U419" s="146"/>
      <c r="V419" s="37"/>
      <c r="W419" s="37"/>
      <c r="X419" s="37"/>
      <c r="Y419" s="37"/>
      <c r="Z419" s="37"/>
    </row>
    <row r="420" spans="1:26" x14ac:dyDescent="0.25">
      <c r="A420" s="147"/>
      <c r="B420" s="148"/>
      <c r="C420" s="148"/>
      <c r="D420" s="148"/>
      <c r="E420" s="148"/>
      <c r="F420" s="148"/>
      <c r="G420" s="148"/>
      <c r="H420" s="148"/>
      <c r="I420" s="148"/>
      <c r="J420" s="148"/>
      <c r="K420" s="148"/>
      <c r="L420" s="148"/>
      <c r="M420" s="148"/>
      <c r="N420" s="148"/>
      <c r="O420" s="148"/>
      <c r="P420" s="148"/>
      <c r="Q420" s="148"/>
      <c r="R420" s="148"/>
      <c r="S420" s="148"/>
      <c r="T420" s="148"/>
      <c r="U420" s="149"/>
      <c r="V420" s="37"/>
      <c r="W420" s="37"/>
      <c r="X420" s="37"/>
      <c r="Y420" s="37"/>
      <c r="Z420" s="37"/>
    </row>
    <row r="421" spans="1:26" x14ac:dyDescent="0.25">
      <c r="A421" s="150" t="s">
        <v>27</v>
      </c>
      <c r="B421" s="144" t="s">
        <v>26</v>
      </c>
      <c r="C421" s="145"/>
      <c r="D421" s="145"/>
      <c r="E421" s="145"/>
      <c r="F421" s="145"/>
      <c r="G421" s="145"/>
      <c r="H421" s="145"/>
      <c r="I421" s="146"/>
      <c r="J421" s="156" t="s">
        <v>38</v>
      </c>
      <c r="K421" s="159" t="s">
        <v>24</v>
      </c>
      <c r="L421" s="160"/>
      <c r="M421" s="160"/>
      <c r="N421" s="161"/>
      <c r="O421" s="159" t="s">
        <v>39</v>
      </c>
      <c r="P421" s="160"/>
      <c r="Q421" s="161"/>
      <c r="R421" s="159" t="s">
        <v>23</v>
      </c>
      <c r="S421" s="160"/>
      <c r="T421" s="161"/>
      <c r="U421" s="165" t="s">
        <v>22</v>
      </c>
      <c r="V421" s="166" t="s">
        <v>120</v>
      </c>
      <c r="W421" s="166"/>
      <c r="X421" s="166"/>
      <c r="Y421" s="166"/>
      <c r="Z421" s="166"/>
    </row>
    <row r="422" spans="1:26" x14ac:dyDescent="0.25">
      <c r="A422" s="151"/>
      <c r="B422" s="153"/>
      <c r="C422" s="154"/>
      <c r="D422" s="154"/>
      <c r="E422" s="154"/>
      <c r="F422" s="154"/>
      <c r="G422" s="154"/>
      <c r="H422" s="154"/>
      <c r="I422" s="155"/>
      <c r="J422" s="157"/>
      <c r="K422" s="162"/>
      <c r="L422" s="163"/>
      <c r="M422" s="163"/>
      <c r="N422" s="164"/>
      <c r="O422" s="162"/>
      <c r="P422" s="163"/>
      <c r="Q422" s="164"/>
      <c r="R422" s="162"/>
      <c r="S422" s="163"/>
      <c r="T422" s="164"/>
      <c r="U422" s="165"/>
      <c r="V422" s="166"/>
      <c r="W422" s="166"/>
      <c r="X422" s="166"/>
      <c r="Y422" s="166"/>
      <c r="Z422" s="166"/>
    </row>
    <row r="423" spans="1:26" x14ac:dyDescent="0.25">
      <c r="A423" s="152"/>
      <c r="B423" s="147"/>
      <c r="C423" s="148"/>
      <c r="D423" s="148"/>
      <c r="E423" s="148"/>
      <c r="F423" s="148"/>
      <c r="G423" s="148"/>
      <c r="H423" s="148"/>
      <c r="I423" s="149"/>
      <c r="J423" s="158"/>
      <c r="K423" s="25" t="s">
        <v>28</v>
      </c>
      <c r="L423" s="25" t="s">
        <v>29</v>
      </c>
      <c r="M423" s="167" t="s">
        <v>30</v>
      </c>
      <c r="N423" s="168"/>
      <c r="O423" s="25" t="s">
        <v>34</v>
      </c>
      <c r="P423" s="25" t="s">
        <v>5</v>
      </c>
      <c r="Q423" s="25" t="s">
        <v>31</v>
      </c>
      <c r="R423" s="25" t="s">
        <v>32</v>
      </c>
      <c r="S423" s="25" t="s">
        <v>28</v>
      </c>
      <c r="T423" s="25" t="s">
        <v>33</v>
      </c>
      <c r="U423" s="165"/>
      <c r="V423" s="166"/>
      <c r="W423" s="166"/>
      <c r="X423" s="166"/>
      <c r="Y423" s="166"/>
      <c r="Z423" s="166"/>
    </row>
    <row r="424" spans="1:26" x14ac:dyDescent="0.25">
      <c r="A424" s="169" t="s">
        <v>49</v>
      </c>
      <c r="B424" s="169"/>
      <c r="C424" s="169"/>
      <c r="D424" s="169"/>
      <c r="E424" s="169"/>
      <c r="F424" s="169"/>
      <c r="G424" s="169"/>
      <c r="H424" s="169"/>
      <c r="I424" s="169"/>
      <c r="J424" s="169"/>
      <c r="K424" s="169"/>
      <c r="L424" s="169"/>
      <c r="M424" s="169"/>
      <c r="N424" s="169"/>
      <c r="O424" s="169"/>
      <c r="P424" s="169"/>
      <c r="Q424" s="169"/>
      <c r="R424" s="169"/>
      <c r="S424" s="169"/>
      <c r="T424" s="169"/>
      <c r="U424" s="169"/>
      <c r="V424" s="166"/>
      <c r="W424" s="166"/>
      <c r="X424" s="166"/>
      <c r="Y424" s="166"/>
      <c r="Z424" s="166"/>
    </row>
    <row r="425" spans="1:26" x14ac:dyDescent="0.25">
      <c r="A425" s="55" t="s">
        <v>71</v>
      </c>
      <c r="B425" s="130" t="s">
        <v>112</v>
      </c>
      <c r="C425" s="130"/>
      <c r="D425" s="130"/>
      <c r="E425" s="130"/>
      <c r="F425" s="130"/>
      <c r="G425" s="130"/>
      <c r="H425" s="130"/>
      <c r="I425" s="130"/>
      <c r="J425" s="20">
        <v>5</v>
      </c>
      <c r="K425" s="20">
        <v>2</v>
      </c>
      <c r="L425" s="20">
        <v>2</v>
      </c>
      <c r="M425" s="108">
        <v>0</v>
      </c>
      <c r="N425" s="109"/>
      <c r="O425" s="21">
        <f>K425+L425+M425</f>
        <v>4</v>
      </c>
      <c r="P425" s="21">
        <f>Q425-O425</f>
        <v>5</v>
      </c>
      <c r="Q425" s="21">
        <f>ROUND(PRODUCT(J425,25)/14,0)</f>
        <v>9</v>
      </c>
      <c r="R425" s="20" t="s">
        <v>32</v>
      </c>
      <c r="S425" s="20"/>
      <c r="T425" s="22"/>
      <c r="U425" s="22" t="s">
        <v>80</v>
      </c>
      <c r="V425" s="166"/>
      <c r="W425" s="166"/>
      <c r="X425" s="166"/>
      <c r="Y425" s="166"/>
      <c r="Z425" s="166"/>
    </row>
    <row r="426" spans="1:26" x14ac:dyDescent="0.25">
      <c r="A426" s="96" t="s">
        <v>50</v>
      </c>
      <c r="B426" s="97"/>
      <c r="C426" s="97"/>
      <c r="D426" s="97"/>
      <c r="E426" s="97"/>
      <c r="F426" s="97"/>
      <c r="G426" s="97"/>
      <c r="H426" s="97"/>
      <c r="I426" s="97"/>
      <c r="J426" s="97"/>
      <c r="K426" s="97"/>
      <c r="L426" s="97"/>
      <c r="M426" s="97"/>
      <c r="N426" s="97"/>
      <c r="O426" s="97"/>
      <c r="P426" s="97"/>
      <c r="Q426" s="97"/>
      <c r="R426" s="97"/>
      <c r="S426" s="97"/>
      <c r="T426" s="97"/>
      <c r="U426" s="98"/>
      <c r="V426" s="166"/>
      <c r="W426" s="166"/>
      <c r="X426" s="166"/>
      <c r="Y426" s="166"/>
      <c r="Z426" s="166"/>
    </row>
    <row r="427" spans="1:26" x14ac:dyDescent="0.25">
      <c r="A427" s="130" t="s">
        <v>72</v>
      </c>
      <c r="B427" s="170" t="s">
        <v>113</v>
      </c>
      <c r="C427" s="170"/>
      <c r="D427" s="170"/>
      <c r="E427" s="170"/>
      <c r="F427" s="170"/>
      <c r="G427" s="170"/>
      <c r="H427" s="170"/>
      <c r="I427" s="170"/>
      <c r="J427" s="99">
        <v>5</v>
      </c>
      <c r="K427" s="99">
        <v>2</v>
      </c>
      <c r="L427" s="99">
        <v>2</v>
      </c>
      <c r="M427" s="116">
        <v>0</v>
      </c>
      <c r="N427" s="117"/>
      <c r="O427" s="120">
        <f>K427+L427+M427</f>
        <v>4</v>
      </c>
      <c r="P427" s="120">
        <f>Q427-O427</f>
        <v>5</v>
      </c>
      <c r="Q427" s="120">
        <f>ROUND(PRODUCT(J427,25)/14,0)</f>
        <v>9</v>
      </c>
      <c r="R427" s="99" t="s">
        <v>32</v>
      </c>
      <c r="S427" s="99"/>
      <c r="T427" s="101"/>
      <c r="U427" s="101" t="s">
        <v>80</v>
      </c>
      <c r="V427" s="166"/>
      <c r="W427" s="166"/>
      <c r="X427" s="166"/>
      <c r="Y427" s="166"/>
      <c r="Z427" s="166"/>
    </row>
    <row r="428" spans="1:26" x14ac:dyDescent="0.25">
      <c r="A428" s="130"/>
      <c r="B428" s="170"/>
      <c r="C428" s="170"/>
      <c r="D428" s="170"/>
      <c r="E428" s="170"/>
      <c r="F428" s="170"/>
      <c r="G428" s="170"/>
      <c r="H428" s="170"/>
      <c r="I428" s="170"/>
      <c r="J428" s="123"/>
      <c r="K428" s="123"/>
      <c r="L428" s="123"/>
      <c r="M428" s="137"/>
      <c r="N428" s="138"/>
      <c r="O428" s="346"/>
      <c r="P428" s="346"/>
      <c r="Q428" s="346"/>
      <c r="R428" s="123"/>
      <c r="S428" s="123"/>
      <c r="T428" s="345"/>
      <c r="U428" s="345"/>
      <c r="V428" s="166"/>
      <c r="W428" s="166"/>
      <c r="X428" s="166"/>
      <c r="Y428" s="166"/>
      <c r="Z428" s="166"/>
    </row>
    <row r="429" spans="1:26" x14ac:dyDescent="0.25">
      <c r="A429" s="130"/>
      <c r="B429" s="170"/>
      <c r="C429" s="170"/>
      <c r="D429" s="170"/>
      <c r="E429" s="170"/>
      <c r="F429" s="170"/>
      <c r="G429" s="170"/>
      <c r="H429" s="170"/>
      <c r="I429" s="170"/>
      <c r="J429" s="123"/>
      <c r="K429" s="123"/>
      <c r="L429" s="123"/>
      <c r="M429" s="137"/>
      <c r="N429" s="138"/>
      <c r="O429" s="346"/>
      <c r="P429" s="346"/>
      <c r="Q429" s="346"/>
      <c r="R429" s="123"/>
      <c r="S429" s="123"/>
      <c r="T429" s="345"/>
      <c r="U429" s="345"/>
      <c r="V429" s="166"/>
      <c r="W429" s="166"/>
      <c r="X429" s="166"/>
      <c r="Y429" s="166"/>
      <c r="Z429" s="166"/>
    </row>
    <row r="430" spans="1:26" x14ac:dyDescent="0.25">
      <c r="A430" s="130"/>
      <c r="B430" s="170"/>
      <c r="C430" s="170"/>
      <c r="D430" s="170"/>
      <c r="E430" s="170"/>
      <c r="F430" s="170"/>
      <c r="G430" s="170"/>
      <c r="H430" s="170"/>
      <c r="I430" s="170"/>
      <c r="J430" s="100"/>
      <c r="K430" s="100"/>
      <c r="L430" s="100"/>
      <c r="M430" s="118"/>
      <c r="N430" s="119"/>
      <c r="O430" s="121"/>
      <c r="P430" s="121"/>
      <c r="Q430" s="121"/>
      <c r="R430" s="100"/>
      <c r="S430" s="100"/>
      <c r="T430" s="102"/>
      <c r="U430" s="102"/>
      <c r="V430" s="166"/>
      <c r="W430" s="166"/>
      <c r="X430" s="166"/>
      <c r="Y430" s="166"/>
      <c r="Z430" s="166"/>
    </row>
    <row r="431" spans="1:26" x14ac:dyDescent="0.25">
      <c r="A431" s="96" t="s">
        <v>51</v>
      </c>
      <c r="B431" s="97"/>
      <c r="C431" s="97"/>
      <c r="D431" s="97"/>
      <c r="E431" s="97"/>
      <c r="F431" s="97"/>
      <c r="G431" s="97"/>
      <c r="H431" s="97"/>
      <c r="I431" s="97"/>
      <c r="J431" s="97"/>
      <c r="K431" s="97"/>
      <c r="L431" s="97"/>
      <c r="M431" s="97"/>
      <c r="N431" s="97"/>
      <c r="O431" s="97"/>
      <c r="P431" s="97"/>
      <c r="Q431" s="97"/>
      <c r="R431" s="97"/>
      <c r="S431" s="97"/>
      <c r="T431" s="97"/>
      <c r="U431" s="98"/>
      <c r="W431" s="2"/>
      <c r="X431" s="2"/>
      <c r="Y431" s="2"/>
      <c r="Z431" s="2"/>
    </row>
    <row r="432" spans="1:26" x14ac:dyDescent="0.25">
      <c r="A432" s="347" t="s">
        <v>73</v>
      </c>
      <c r="B432" s="348" t="s">
        <v>114</v>
      </c>
      <c r="C432" s="348"/>
      <c r="D432" s="348"/>
      <c r="E432" s="348"/>
      <c r="F432" s="348"/>
      <c r="G432" s="348"/>
      <c r="H432" s="348"/>
      <c r="I432" s="348"/>
      <c r="J432" s="99">
        <v>5</v>
      </c>
      <c r="K432" s="99">
        <v>2</v>
      </c>
      <c r="L432" s="99">
        <v>2</v>
      </c>
      <c r="M432" s="116">
        <v>0</v>
      </c>
      <c r="N432" s="117"/>
      <c r="O432" s="120">
        <f>K432+L432+M432</f>
        <v>4</v>
      </c>
      <c r="P432" s="120">
        <f>Q432-O432</f>
        <v>5</v>
      </c>
      <c r="Q432" s="120">
        <f>ROUND(PRODUCT(J432,25)/14,0)</f>
        <v>9</v>
      </c>
      <c r="R432" s="99" t="s">
        <v>32</v>
      </c>
      <c r="S432" s="99"/>
      <c r="T432" s="101"/>
      <c r="U432" s="101" t="s">
        <v>80</v>
      </c>
      <c r="W432" s="2"/>
      <c r="X432" s="2"/>
      <c r="Y432" s="2"/>
      <c r="Z432" s="2"/>
    </row>
    <row r="433" spans="1:26" x14ac:dyDescent="0.25">
      <c r="A433" s="347"/>
      <c r="B433" s="349"/>
      <c r="C433" s="349"/>
      <c r="D433" s="349"/>
      <c r="E433" s="349"/>
      <c r="F433" s="349"/>
      <c r="G433" s="349"/>
      <c r="H433" s="349"/>
      <c r="I433" s="349"/>
      <c r="J433" s="123"/>
      <c r="K433" s="123"/>
      <c r="L433" s="123"/>
      <c r="M433" s="137"/>
      <c r="N433" s="138"/>
      <c r="O433" s="346"/>
      <c r="P433" s="346"/>
      <c r="Q433" s="346"/>
      <c r="R433" s="123"/>
      <c r="S433" s="123"/>
      <c r="T433" s="345"/>
      <c r="U433" s="345"/>
      <c r="W433" s="2"/>
      <c r="X433" s="2"/>
      <c r="Y433" s="2"/>
      <c r="Z433" s="2"/>
    </row>
    <row r="434" spans="1:26" x14ac:dyDescent="0.25">
      <c r="A434" s="347"/>
      <c r="B434" s="349"/>
      <c r="C434" s="349"/>
      <c r="D434" s="349"/>
      <c r="E434" s="349"/>
      <c r="F434" s="349"/>
      <c r="G434" s="349"/>
      <c r="H434" s="349"/>
      <c r="I434" s="349"/>
      <c r="J434" s="123"/>
      <c r="K434" s="123"/>
      <c r="L434" s="123"/>
      <c r="M434" s="137"/>
      <c r="N434" s="138"/>
      <c r="O434" s="346"/>
      <c r="P434" s="346"/>
      <c r="Q434" s="346"/>
      <c r="R434" s="123"/>
      <c r="S434" s="123"/>
      <c r="T434" s="345"/>
      <c r="U434" s="345"/>
      <c r="W434" s="2"/>
      <c r="X434" s="2"/>
      <c r="Y434" s="2"/>
      <c r="Z434" s="2"/>
    </row>
    <row r="435" spans="1:26" x14ac:dyDescent="0.25">
      <c r="A435" s="347"/>
      <c r="B435" s="350"/>
      <c r="C435" s="350"/>
      <c r="D435" s="350"/>
      <c r="E435" s="350"/>
      <c r="F435" s="350"/>
      <c r="G435" s="350"/>
      <c r="H435" s="350"/>
      <c r="I435" s="350"/>
      <c r="J435" s="100"/>
      <c r="K435" s="100"/>
      <c r="L435" s="100"/>
      <c r="M435" s="118"/>
      <c r="N435" s="119"/>
      <c r="O435" s="121"/>
      <c r="P435" s="121"/>
      <c r="Q435" s="121"/>
      <c r="R435" s="100"/>
      <c r="S435" s="100"/>
      <c r="T435" s="102"/>
      <c r="U435" s="102"/>
      <c r="W435" s="2"/>
      <c r="X435" s="2"/>
      <c r="Y435" s="2"/>
      <c r="Z435" s="2"/>
    </row>
    <row r="436" spans="1:26" x14ac:dyDescent="0.25">
      <c r="A436" s="225" t="s">
        <v>52</v>
      </c>
      <c r="B436" s="343"/>
      <c r="C436" s="343"/>
      <c r="D436" s="343"/>
      <c r="E436" s="343"/>
      <c r="F436" s="343"/>
      <c r="G436" s="343"/>
      <c r="H436" s="343"/>
      <c r="I436" s="343"/>
      <c r="J436" s="343"/>
      <c r="K436" s="343"/>
      <c r="L436" s="343"/>
      <c r="M436" s="343"/>
      <c r="N436" s="343"/>
      <c r="O436" s="343"/>
      <c r="P436" s="343"/>
      <c r="Q436" s="343"/>
      <c r="R436" s="343"/>
      <c r="S436" s="343"/>
      <c r="T436" s="343"/>
      <c r="U436" s="344"/>
      <c r="W436" s="2"/>
      <c r="X436" s="2"/>
      <c r="Y436" s="2"/>
      <c r="Z436" s="2"/>
    </row>
    <row r="437" spans="1:26" x14ac:dyDescent="0.25">
      <c r="A437" s="99" t="s">
        <v>74</v>
      </c>
      <c r="B437" s="110" t="s">
        <v>335</v>
      </c>
      <c r="C437" s="111"/>
      <c r="D437" s="111"/>
      <c r="E437" s="111"/>
      <c r="F437" s="111"/>
      <c r="G437" s="111"/>
      <c r="H437" s="111"/>
      <c r="I437" s="112"/>
      <c r="J437" s="99">
        <v>5</v>
      </c>
      <c r="K437" s="99">
        <v>2</v>
      </c>
      <c r="L437" s="99">
        <v>2</v>
      </c>
      <c r="M437" s="116">
        <v>0</v>
      </c>
      <c r="N437" s="117"/>
      <c r="O437" s="120">
        <f>K437+L437+M437</f>
        <v>4</v>
      </c>
      <c r="P437" s="120">
        <f>Q437-O437</f>
        <v>5</v>
      </c>
      <c r="Q437" s="120">
        <f>ROUND(PRODUCT(J437,25)/14,0)</f>
        <v>9</v>
      </c>
      <c r="R437" s="99" t="s">
        <v>32</v>
      </c>
      <c r="S437" s="99"/>
      <c r="T437" s="101"/>
      <c r="U437" s="103" t="s">
        <v>81</v>
      </c>
      <c r="W437" s="2"/>
      <c r="X437" s="2"/>
      <c r="Y437" s="2"/>
      <c r="Z437" s="2"/>
    </row>
    <row r="438" spans="1:26" x14ac:dyDescent="0.25">
      <c r="A438" s="100"/>
      <c r="B438" s="113"/>
      <c r="C438" s="114"/>
      <c r="D438" s="114"/>
      <c r="E438" s="114"/>
      <c r="F438" s="114"/>
      <c r="G438" s="114"/>
      <c r="H438" s="114"/>
      <c r="I438" s="115"/>
      <c r="J438" s="100"/>
      <c r="K438" s="100"/>
      <c r="L438" s="100"/>
      <c r="M438" s="118"/>
      <c r="N438" s="119"/>
      <c r="O438" s="121"/>
      <c r="P438" s="121"/>
      <c r="Q438" s="121"/>
      <c r="R438" s="100"/>
      <c r="S438" s="100"/>
      <c r="T438" s="102"/>
      <c r="U438" s="104"/>
      <c r="W438" s="2"/>
      <c r="X438" s="2"/>
      <c r="Y438" s="2"/>
      <c r="Z438" s="2"/>
    </row>
    <row r="439" spans="1:26" x14ac:dyDescent="0.25">
      <c r="A439" s="225" t="s">
        <v>53</v>
      </c>
      <c r="B439" s="343"/>
      <c r="C439" s="343"/>
      <c r="D439" s="343"/>
      <c r="E439" s="343"/>
      <c r="F439" s="343"/>
      <c r="G439" s="343"/>
      <c r="H439" s="343"/>
      <c r="I439" s="343"/>
      <c r="J439" s="343"/>
      <c r="K439" s="343"/>
      <c r="L439" s="343"/>
      <c r="M439" s="343"/>
      <c r="N439" s="343"/>
      <c r="O439" s="343"/>
      <c r="P439" s="343"/>
      <c r="Q439" s="343"/>
      <c r="R439" s="343"/>
      <c r="S439" s="343"/>
      <c r="T439" s="343"/>
      <c r="U439" s="344"/>
      <c r="W439" s="2"/>
      <c r="X439" s="2"/>
      <c r="Y439" s="2"/>
      <c r="Z439" s="2"/>
    </row>
    <row r="440" spans="1:26" x14ac:dyDescent="0.25">
      <c r="A440" s="55" t="s">
        <v>75</v>
      </c>
      <c r="B440" s="105" t="s">
        <v>115</v>
      </c>
      <c r="C440" s="106"/>
      <c r="D440" s="106"/>
      <c r="E440" s="106"/>
      <c r="F440" s="106"/>
      <c r="G440" s="106"/>
      <c r="H440" s="106"/>
      <c r="I440" s="107"/>
      <c r="J440" s="20">
        <v>2</v>
      </c>
      <c r="K440" s="20">
        <v>1</v>
      </c>
      <c r="L440" s="20">
        <v>1</v>
      </c>
      <c r="M440" s="108">
        <v>0</v>
      </c>
      <c r="N440" s="109"/>
      <c r="O440" s="21">
        <f>K440+L440+M440</f>
        <v>2</v>
      </c>
      <c r="P440" s="21">
        <f>Q440-O440</f>
        <v>2</v>
      </c>
      <c r="Q440" s="21">
        <f>ROUND(PRODUCT(J440,25)/14,0)</f>
        <v>4</v>
      </c>
      <c r="R440" s="20"/>
      <c r="S440" s="20" t="s">
        <v>28</v>
      </c>
      <c r="T440" s="22"/>
      <c r="U440" s="24" t="s">
        <v>81</v>
      </c>
      <c r="W440" s="2"/>
      <c r="X440" s="2"/>
      <c r="Y440" s="2"/>
      <c r="Z440" s="2"/>
    </row>
    <row r="441" spans="1:26" ht="15" customHeight="1" x14ac:dyDescent="0.25">
      <c r="A441" s="99" t="s">
        <v>76</v>
      </c>
      <c r="B441" s="124" t="s">
        <v>116</v>
      </c>
      <c r="C441" s="125"/>
      <c r="D441" s="125"/>
      <c r="E441" s="125"/>
      <c r="F441" s="125"/>
      <c r="G441" s="125"/>
      <c r="H441" s="125"/>
      <c r="I441" s="126"/>
      <c r="J441" s="99">
        <v>3</v>
      </c>
      <c r="K441" s="99">
        <v>0</v>
      </c>
      <c r="L441" s="99">
        <v>0</v>
      </c>
      <c r="M441" s="116">
        <v>3</v>
      </c>
      <c r="N441" s="117"/>
      <c r="O441" s="120">
        <f>K441+L441+M441</f>
        <v>3</v>
      </c>
      <c r="P441" s="120">
        <f>Q441-O441</f>
        <v>2</v>
      </c>
      <c r="Q441" s="120">
        <f>ROUND(PRODUCT(J441,25)/14,0)</f>
        <v>5</v>
      </c>
      <c r="R441" s="99"/>
      <c r="S441" s="99" t="s">
        <v>28</v>
      </c>
      <c r="T441" s="101"/>
      <c r="U441" s="103" t="s">
        <v>81</v>
      </c>
      <c r="W441" s="2"/>
      <c r="X441" s="2"/>
      <c r="Y441" s="2"/>
      <c r="Z441" s="2"/>
    </row>
    <row r="442" spans="1:26" ht="12.75" customHeight="1" x14ac:dyDescent="0.25">
      <c r="A442" s="123"/>
      <c r="B442" s="127"/>
      <c r="C442" s="128"/>
      <c r="D442" s="128"/>
      <c r="E442" s="128"/>
      <c r="F442" s="128"/>
      <c r="G442" s="128"/>
      <c r="H442" s="128"/>
      <c r="I442" s="129"/>
      <c r="J442" s="100"/>
      <c r="K442" s="100"/>
      <c r="L442" s="100"/>
      <c r="M442" s="118"/>
      <c r="N442" s="119"/>
      <c r="O442" s="121"/>
      <c r="P442" s="121"/>
      <c r="Q442" s="121"/>
      <c r="R442" s="100"/>
      <c r="S442" s="100"/>
      <c r="T442" s="102"/>
      <c r="U442" s="104"/>
      <c r="W442" s="2"/>
      <c r="X442" s="2"/>
      <c r="Y442" s="2"/>
      <c r="Z442" s="2"/>
    </row>
    <row r="443" spans="1:26" x14ac:dyDescent="0.25">
      <c r="A443" s="96" t="s">
        <v>54</v>
      </c>
      <c r="B443" s="97"/>
      <c r="C443" s="97"/>
      <c r="D443" s="97"/>
      <c r="E443" s="97"/>
      <c r="F443" s="97"/>
      <c r="G443" s="97"/>
      <c r="H443" s="97"/>
      <c r="I443" s="97"/>
      <c r="J443" s="97"/>
      <c r="K443" s="97"/>
      <c r="L443" s="97"/>
      <c r="M443" s="97"/>
      <c r="N443" s="97"/>
      <c r="O443" s="97"/>
      <c r="P443" s="97"/>
      <c r="Q443" s="97"/>
      <c r="R443" s="97"/>
      <c r="S443" s="97"/>
      <c r="T443" s="97"/>
      <c r="U443" s="98"/>
      <c r="W443" s="2"/>
      <c r="X443" s="2"/>
      <c r="Y443" s="2"/>
      <c r="Z443" s="2"/>
    </row>
    <row r="444" spans="1:26" x14ac:dyDescent="0.25">
      <c r="A444" s="55" t="s">
        <v>77</v>
      </c>
      <c r="B444" s="130" t="s">
        <v>117</v>
      </c>
      <c r="C444" s="130"/>
      <c r="D444" s="130"/>
      <c r="E444" s="130"/>
      <c r="F444" s="130"/>
      <c r="G444" s="130"/>
      <c r="H444" s="130"/>
      <c r="I444" s="130"/>
      <c r="J444" s="20">
        <v>3</v>
      </c>
      <c r="K444" s="20">
        <v>1</v>
      </c>
      <c r="L444" s="20">
        <v>1</v>
      </c>
      <c r="M444" s="108">
        <v>0</v>
      </c>
      <c r="N444" s="109"/>
      <c r="O444" s="21">
        <f>K444+L444+M444</f>
        <v>2</v>
      </c>
      <c r="P444" s="21">
        <f>Q444-O444</f>
        <v>3</v>
      </c>
      <c r="Q444" s="21">
        <f>ROUND(PRODUCT(J444,25)/14,0)</f>
        <v>5</v>
      </c>
      <c r="R444" s="20" t="s">
        <v>32</v>
      </c>
      <c r="S444" s="20"/>
      <c r="T444" s="22"/>
      <c r="U444" s="22" t="s">
        <v>80</v>
      </c>
      <c r="W444" s="2"/>
      <c r="X444" s="2"/>
      <c r="Y444" s="2"/>
      <c r="Z444" s="2"/>
    </row>
    <row r="445" spans="1:26" x14ac:dyDescent="0.25">
      <c r="A445" s="131" t="s">
        <v>78</v>
      </c>
      <c r="B445" s="124" t="s">
        <v>118</v>
      </c>
      <c r="C445" s="125"/>
      <c r="D445" s="125"/>
      <c r="E445" s="125"/>
      <c r="F445" s="125"/>
      <c r="G445" s="125"/>
      <c r="H445" s="125"/>
      <c r="I445" s="126"/>
      <c r="J445" s="99">
        <v>2</v>
      </c>
      <c r="K445" s="99">
        <v>0</v>
      </c>
      <c r="L445" s="99">
        <v>0</v>
      </c>
      <c r="M445" s="116">
        <v>3</v>
      </c>
      <c r="N445" s="117"/>
      <c r="O445" s="120">
        <f>K445+L445+M445</f>
        <v>3</v>
      </c>
      <c r="P445" s="120">
        <f>Q445-O445</f>
        <v>1</v>
      </c>
      <c r="Q445" s="120">
        <f>ROUND(PRODUCT(J445,25)/14,0)</f>
        <v>4</v>
      </c>
      <c r="R445" s="99"/>
      <c r="S445" s="99" t="s">
        <v>28</v>
      </c>
      <c r="T445" s="101"/>
      <c r="U445" s="103" t="s">
        <v>81</v>
      </c>
      <c r="W445" s="2"/>
      <c r="X445" s="2"/>
      <c r="Y445" s="2"/>
      <c r="Z445" s="2"/>
    </row>
    <row r="446" spans="1:26" x14ac:dyDescent="0.25">
      <c r="A446" s="132"/>
      <c r="B446" s="127"/>
      <c r="C446" s="128"/>
      <c r="D446" s="128"/>
      <c r="E446" s="128"/>
      <c r="F446" s="128"/>
      <c r="G446" s="128"/>
      <c r="H446" s="128"/>
      <c r="I446" s="129"/>
      <c r="J446" s="123"/>
      <c r="K446" s="123"/>
      <c r="L446" s="123"/>
      <c r="M446" s="137"/>
      <c r="N446" s="138"/>
      <c r="O446" s="346"/>
      <c r="P446" s="346"/>
      <c r="Q446" s="346"/>
      <c r="R446" s="123"/>
      <c r="S446" s="123"/>
      <c r="T446" s="345"/>
      <c r="U446" s="351"/>
      <c r="W446" s="2"/>
      <c r="X446" s="2"/>
      <c r="Y446" s="2"/>
      <c r="Z446" s="2"/>
    </row>
    <row r="447" spans="1:26" x14ac:dyDescent="0.25">
      <c r="A447" s="133"/>
      <c r="B447" s="134"/>
      <c r="C447" s="135"/>
      <c r="D447" s="135"/>
      <c r="E447" s="135"/>
      <c r="F447" s="135"/>
      <c r="G447" s="135"/>
      <c r="H447" s="135"/>
      <c r="I447" s="136"/>
      <c r="J447" s="100"/>
      <c r="K447" s="100"/>
      <c r="L447" s="100"/>
      <c r="M447" s="118"/>
      <c r="N447" s="119"/>
      <c r="O447" s="121"/>
      <c r="P447" s="121"/>
      <c r="Q447" s="121"/>
      <c r="R447" s="100"/>
      <c r="S447" s="100"/>
      <c r="T447" s="102"/>
      <c r="U447" s="104"/>
      <c r="W447" s="2"/>
      <c r="X447" s="2"/>
      <c r="Y447" s="2"/>
      <c r="Z447" s="2"/>
    </row>
    <row r="448" spans="1:26" x14ac:dyDescent="0.25">
      <c r="A448" s="352" t="s">
        <v>69</v>
      </c>
      <c r="B448" s="353"/>
      <c r="C448" s="353"/>
      <c r="D448" s="353"/>
      <c r="E448" s="353"/>
      <c r="F448" s="353"/>
      <c r="G448" s="353"/>
      <c r="H448" s="353"/>
      <c r="I448" s="354"/>
      <c r="J448" s="23">
        <f>SUM(J425,J427,J432,J437,J440:J441,J444:J447)</f>
        <v>30</v>
      </c>
      <c r="K448" s="23">
        <f>SUM(K425,K427,K432,K437,K440:K441,K444:K447)</f>
        <v>10</v>
      </c>
      <c r="L448" s="23">
        <f>SUM(L425,L427,L432,L437,L440:L441,L444:L447)</f>
        <v>10</v>
      </c>
      <c r="M448" s="83">
        <f>SUM(M425,M427,M432,M437,M440:N442,M444:N447)</f>
        <v>6</v>
      </c>
      <c r="N448" s="84"/>
      <c r="O448" s="23">
        <f>SUM(O425,O427,O432,O437,O440:O441,O444:O447)</f>
        <v>26</v>
      </c>
      <c r="P448" s="23">
        <f>SUM(P425,P427,P432,P437,P440:P441,P444:P447)</f>
        <v>28</v>
      </c>
      <c r="Q448" s="23">
        <f>SUM(Q425,Q427,Q432,Q437,Q440:Q441,Q444:Q447)</f>
        <v>54</v>
      </c>
      <c r="R448" s="23">
        <f>COUNTIF(R425,"E")+COUNTIF(R427,"E")+COUNTIF(R432,"E")+COUNTIF(R437,"E")+COUNTIF(R440:R442,"E")+COUNTIF(R444:R447,"E")</f>
        <v>5</v>
      </c>
      <c r="S448" s="23">
        <f>COUNTIF(S425,"C")+COUNTIF(S427,"C")+COUNTIF(S432,"C")+COUNTIF(S437,"C")+COUNTIF(S440:S441,"C")+COUNTIF(S444:S447,"C")</f>
        <v>3</v>
      </c>
      <c r="T448" s="23">
        <f>COUNTIF(T425,"VP")+COUNTIF(T427,"VP")+COUNTIF(T432,"VP")+COUNTIF(T437,"VP")+COUNTIF(T440:T442,"VP")+COUNTIF(T444:T447,"VP")</f>
        <v>0</v>
      </c>
      <c r="U448" s="50"/>
      <c r="V448" s="60"/>
      <c r="W448" s="60"/>
      <c r="X448" s="60"/>
      <c r="Y448" s="60"/>
      <c r="Z448" s="43"/>
    </row>
    <row r="449" spans="1:26" x14ac:dyDescent="0.25">
      <c r="A449" s="90" t="s">
        <v>48</v>
      </c>
      <c r="B449" s="91"/>
      <c r="C449" s="91"/>
      <c r="D449" s="91"/>
      <c r="E449" s="91"/>
      <c r="F449" s="91"/>
      <c r="G449" s="91"/>
      <c r="H449" s="91"/>
      <c r="I449" s="91"/>
      <c r="J449" s="92"/>
      <c r="K449" s="23">
        <f>K448*14</f>
        <v>140</v>
      </c>
      <c r="L449" s="23">
        <f>L448*14</f>
        <v>140</v>
      </c>
      <c r="M449" s="83">
        <f>M448*14</f>
        <v>84</v>
      </c>
      <c r="N449" s="84"/>
      <c r="O449" s="23">
        <f t="shared" ref="O449:Q449" si="82">O448*14</f>
        <v>364</v>
      </c>
      <c r="P449" s="23">
        <f t="shared" si="82"/>
        <v>392</v>
      </c>
      <c r="Q449" s="23">
        <f t="shared" si="82"/>
        <v>756</v>
      </c>
      <c r="R449" s="85"/>
      <c r="S449" s="85"/>
      <c r="T449" s="85"/>
      <c r="U449" s="85"/>
      <c r="V449" s="60"/>
      <c r="W449" s="60"/>
      <c r="X449" s="60"/>
      <c r="Y449" s="60"/>
      <c r="Z449" s="2"/>
    </row>
    <row r="450" spans="1:26" x14ac:dyDescent="0.25">
      <c r="A450" s="93"/>
      <c r="B450" s="94"/>
      <c r="C450" s="94"/>
      <c r="D450" s="94"/>
      <c r="E450" s="94"/>
      <c r="F450" s="94"/>
      <c r="G450" s="94"/>
      <c r="H450" s="94"/>
      <c r="I450" s="94"/>
      <c r="J450" s="95"/>
      <c r="K450" s="83">
        <f>SUM(K449:M449)</f>
        <v>364</v>
      </c>
      <c r="L450" s="86"/>
      <c r="M450" s="86"/>
      <c r="N450" s="84"/>
      <c r="O450" s="83">
        <f>SUM(O449:P449)</f>
        <v>756</v>
      </c>
      <c r="P450" s="86"/>
      <c r="Q450" s="84"/>
      <c r="R450" s="85"/>
      <c r="S450" s="85"/>
      <c r="T450" s="85"/>
      <c r="U450" s="85"/>
      <c r="V450" s="60"/>
      <c r="W450" s="60"/>
      <c r="X450" s="60"/>
      <c r="Y450" s="60"/>
      <c r="Z450" s="2"/>
    </row>
    <row r="451" spans="1:26" x14ac:dyDescent="0.25">
      <c r="A451" s="87" t="s">
        <v>119</v>
      </c>
      <c r="B451" s="88"/>
      <c r="C451" s="88"/>
      <c r="D451" s="88"/>
      <c r="E451" s="88"/>
      <c r="F451" s="88"/>
      <c r="G451" s="88"/>
      <c r="H451" s="88"/>
      <c r="I451" s="89"/>
      <c r="J451" s="51">
        <v>5</v>
      </c>
      <c r="K451" s="83"/>
      <c r="L451" s="86"/>
      <c r="M451" s="86"/>
      <c r="N451" s="86"/>
      <c r="O451" s="86"/>
      <c r="P451" s="86"/>
      <c r="Q451" s="86"/>
      <c r="R451" s="86"/>
      <c r="S451" s="86"/>
      <c r="T451" s="86"/>
      <c r="U451" s="84"/>
      <c r="V451" s="60"/>
      <c r="W451" s="60"/>
      <c r="X451" s="60"/>
      <c r="Y451" s="60"/>
      <c r="Z451" s="2"/>
    </row>
    <row r="452" spans="1:26" x14ac:dyDescent="0.25">
      <c r="V452" s="60"/>
      <c r="W452" s="60"/>
      <c r="X452" s="60"/>
      <c r="Y452" s="60"/>
      <c r="Z452" s="2"/>
    </row>
    <row r="453" spans="1:26" x14ac:dyDescent="0.25">
      <c r="A453" s="122" t="s">
        <v>82</v>
      </c>
      <c r="B453" s="122"/>
      <c r="C453" s="122"/>
      <c r="D453" s="122"/>
      <c r="E453" s="122"/>
      <c r="F453" s="122"/>
      <c r="G453" s="122"/>
      <c r="H453" s="122"/>
      <c r="I453" s="122"/>
      <c r="J453" s="122"/>
      <c r="K453" s="122"/>
      <c r="L453" s="122"/>
      <c r="M453" s="122"/>
      <c r="N453" s="122"/>
      <c r="O453" s="122"/>
      <c r="P453" s="122"/>
      <c r="Q453" s="122"/>
      <c r="R453" s="122"/>
      <c r="S453" s="122"/>
      <c r="T453" s="122"/>
      <c r="U453" s="122"/>
      <c r="V453" s="60"/>
      <c r="W453" s="60"/>
      <c r="X453" s="60"/>
      <c r="Y453" s="60"/>
      <c r="Z453" s="2"/>
    </row>
    <row r="454" spans="1:26" x14ac:dyDescent="0.25">
      <c r="V454" s="60"/>
      <c r="W454" s="60"/>
      <c r="X454" s="60"/>
      <c r="Y454" s="60"/>
      <c r="Z454" s="2"/>
    </row>
  </sheetData>
  <sheetProtection deleteColumns="0" deleteRows="0" selectLockedCells="1" selectUnlockedCells="1"/>
  <mergeCells count="610">
    <mergeCell ref="B202:I202"/>
    <mergeCell ref="B204:I204"/>
    <mergeCell ref="B207:I207"/>
    <mergeCell ref="B206:I206"/>
    <mergeCell ref="B209:I209"/>
    <mergeCell ref="B208:U208"/>
    <mergeCell ref="R221:T222"/>
    <mergeCell ref="O221:Q222"/>
    <mergeCell ref="K221:N222"/>
    <mergeCell ref="A219:U220"/>
    <mergeCell ref="B211:I211"/>
    <mergeCell ref="A213:J214"/>
    <mergeCell ref="U221:U223"/>
    <mergeCell ref="O214:Q214"/>
    <mergeCell ref="R213:U214"/>
    <mergeCell ref="A212:I212"/>
    <mergeCell ref="B205:U205"/>
    <mergeCell ref="B210:U210"/>
    <mergeCell ref="K214:N214"/>
    <mergeCell ref="B203:I203"/>
    <mergeCell ref="B172:I172"/>
    <mergeCell ref="B173:I173"/>
    <mergeCell ref="B175:I175"/>
    <mergeCell ref="B174:I174"/>
    <mergeCell ref="B168:I168"/>
    <mergeCell ref="B169:I169"/>
    <mergeCell ref="B187:I187"/>
    <mergeCell ref="B188:I188"/>
    <mergeCell ref="B191:I191"/>
    <mergeCell ref="B190:I190"/>
    <mergeCell ref="B176:I176"/>
    <mergeCell ref="A181:U182"/>
    <mergeCell ref="U183:U185"/>
    <mergeCell ref="J183:J185"/>
    <mergeCell ref="A183:A185"/>
    <mergeCell ref="B153:I153"/>
    <mergeCell ref="B154:I154"/>
    <mergeCell ref="B150:I150"/>
    <mergeCell ref="B155:I155"/>
    <mergeCell ref="B156:I156"/>
    <mergeCell ref="B151:I151"/>
    <mergeCell ref="B152:I152"/>
    <mergeCell ref="B170:I170"/>
    <mergeCell ref="B171:I171"/>
    <mergeCell ref="B157:I157"/>
    <mergeCell ref="A163:U164"/>
    <mergeCell ref="K165:N166"/>
    <mergeCell ref="O165:Q166"/>
    <mergeCell ref="R165:T166"/>
    <mergeCell ref="B102:I102"/>
    <mergeCell ref="B96:I96"/>
    <mergeCell ref="B117:I117"/>
    <mergeCell ref="B118:I118"/>
    <mergeCell ref="B115:I115"/>
    <mergeCell ref="B116:I116"/>
    <mergeCell ref="B120:I120"/>
    <mergeCell ref="B119:I119"/>
    <mergeCell ref="B114:I114"/>
    <mergeCell ref="A109:U110"/>
    <mergeCell ref="K59:N60"/>
    <mergeCell ref="O59:Q60"/>
    <mergeCell ref="R59:T60"/>
    <mergeCell ref="B83:I83"/>
    <mergeCell ref="B84:I84"/>
    <mergeCell ref="B80:I80"/>
    <mergeCell ref="B101:I101"/>
    <mergeCell ref="B97:I97"/>
    <mergeCell ref="B98:I98"/>
    <mergeCell ref="B99:I99"/>
    <mergeCell ref="B100:I100"/>
    <mergeCell ref="B70:I70"/>
    <mergeCell ref="B68:I68"/>
    <mergeCell ref="O445:O447"/>
    <mergeCell ref="P445:P447"/>
    <mergeCell ref="Q445:Q447"/>
    <mergeCell ref="R445:R447"/>
    <mergeCell ref="S445:S447"/>
    <mergeCell ref="T445:T447"/>
    <mergeCell ref="U445:U447"/>
    <mergeCell ref="A448:I448"/>
    <mergeCell ref="M16:U16"/>
    <mergeCell ref="M17:U17"/>
    <mergeCell ref="M18:U18"/>
    <mergeCell ref="M19:U19"/>
    <mergeCell ref="M20:U20"/>
    <mergeCell ref="B46:I46"/>
    <mergeCell ref="B49:I49"/>
    <mergeCell ref="B48:I48"/>
    <mergeCell ref="B47:I47"/>
    <mergeCell ref="B45:I45"/>
    <mergeCell ref="A40:U41"/>
    <mergeCell ref="A38:U39"/>
    <mergeCell ref="K42:N43"/>
    <mergeCell ref="O42:Q43"/>
    <mergeCell ref="B50:I50"/>
    <mergeCell ref="B64:I64"/>
    <mergeCell ref="A439:U439"/>
    <mergeCell ref="R432:R435"/>
    <mergeCell ref="S432:S435"/>
    <mergeCell ref="T432:T435"/>
    <mergeCell ref="U432:U435"/>
    <mergeCell ref="A436:U436"/>
    <mergeCell ref="P432:P435"/>
    <mergeCell ref="Q432:Q435"/>
    <mergeCell ref="M427:N430"/>
    <mergeCell ref="O427:O430"/>
    <mergeCell ref="P427:P430"/>
    <mergeCell ref="Q427:Q430"/>
    <mergeCell ref="R427:R430"/>
    <mergeCell ref="S427:S430"/>
    <mergeCell ref="T427:T430"/>
    <mergeCell ref="U427:U430"/>
    <mergeCell ref="Q437:Q438"/>
    <mergeCell ref="A432:A435"/>
    <mergeCell ref="B432:I435"/>
    <mergeCell ref="J432:J435"/>
    <mergeCell ref="K432:K435"/>
    <mergeCell ref="L432:L435"/>
    <mergeCell ref="M432:N435"/>
    <mergeCell ref="O432:O435"/>
    <mergeCell ref="A398:J399"/>
    <mergeCell ref="B393:I393"/>
    <mergeCell ref="B394:I394"/>
    <mergeCell ref="B395:I395"/>
    <mergeCell ref="A380:J381"/>
    <mergeCell ref="R380:U381"/>
    <mergeCell ref="K381:N381"/>
    <mergeCell ref="A401:J401"/>
    <mergeCell ref="H408:I408"/>
    <mergeCell ref="J406:P406"/>
    <mergeCell ref="J408:K408"/>
    <mergeCell ref="L408:M408"/>
    <mergeCell ref="A397:I397"/>
    <mergeCell ref="K401:U401"/>
    <mergeCell ref="B406:G407"/>
    <mergeCell ref="J407:K407"/>
    <mergeCell ref="B408:G408"/>
    <mergeCell ref="R406:U406"/>
    <mergeCell ref="A388:U389"/>
    <mergeCell ref="K390:N391"/>
    <mergeCell ref="O390:Q391"/>
    <mergeCell ref="R390:T391"/>
    <mergeCell ref="A405:U405"/>
    <mergeCell ref="Q406:Q407"/>
    <mergeCell ref="A379:I379"/>
    <mergeCell ref="A390:A392"/>
    <mergeCell ref="B390:I392"/>
    <mergeCell ref="J390:J392"/>
    <mergeCell ref="A382:J382"/>
    <mergeCell ref="A383:J383"/>
    <mergeCell ref="K382:U382"/>
    <mergeCell ref="K383:U383"/>
    <mergeCell ref="O381:Q381"/>
    <mergeCell ref="B366:I366"/>
    <mergeCell ref="A306:I306"/>
    <mergeCell ref="A307:J308"/>
    <mergeCell ref="A342:I342"/>
    <mergeCell ref="B340:I340"/>
    <mergeCell ref="B341:I341"/>
    <mergeCell ref="B330:I330"/>
    <mergeCell ref="A314:U315"/>
    <mergeCell ref="K316:N317"/>
    <mergeCell ref="O316:Q317"/>
    <mergeCell ref="R316:T317"/>
    <mergeCell ref="B362:I362"/>
    <mergeCell ref="B363:I363"/>
    <mergeCell ref="A316:A318"/>
    <mergeCell ref="B326:I326"/>
    <mergeCell ref="B316:I318"/>
    <mergeCell ref="J316:J318"/>
    <mergeCell ref="A352:U353"/>
    <mergeCell ref="K354:N355"/>
    <mergeCell ref="O354:Q355"/>
    <mergeCell ref="O308:Q308"/>
    <mergeCell ref="B334:I334"/>
    <mergeCell ref="B365:I365"/>
    <mergeCell ref="B320:I320"/>
    <mergeCell ref="V121:X121"/>
    <mergeCell ref="B370:I370"/>
    <mergeCell ref="K215:U215"/>
    <mergeCell ref="A216:J216"/>
    <mergeCell ref="K216:U216"/>
    <mergeCell ref="B364:I364"/>
    <mergeCell ref="B357:I357"/>
    <mergeCell ref="B358:I358"/>
    <mergeCell ref="B297:I297"/>
    <mergeCell ref="B298:I298"/>
    <mergeCell ref="B299:I299"/>
    <mergeCell ref="A215:J215"/>
    <mergeCell ref="A241:J242"/>
    <mergeCell ref="A275:I275"/>
    <mergeCell ref="A264:U266"/>
    <mergeCell ref="A270:U271"/>
    <mergeCell ref="K272:N273"/>
    <mergeCell ref="U165:U167"/>
    <mergeCell ref="A165:A167"/>
    <mergeCell ref="U147:U149"/>
    <mergeCell ref="B165:I167"/>
    <mergeCell ref="J165:J167"/>
    <mergeCell ref="B293:I295"/>
    <mergeCell ref="B359:I359"/>
    <mergeCell ref="V1:Y2"/>
    <mergeCell ref="M21:U21"/>
    <mergeCell ref="A129:A131"/>
    <mergeCell ref="B121:I121"/>
    <mergeCell ref="M7:O7"/>
    <mergeCell ref="P7:R7"/>
    <mergeCell ref="S7:U7"/>
    <mergeCell ref="B86:I86"/>
    <mergeCell ref="B93:I95"/>
    <mergeCell ref="V70:X70"/>
    <mergeCell ref="V86:X86"/>
    <mergeCell ref="V103:X103"/>
    <mergeCell ref="M15:U15"/>
    <mergeCell ref="B66:I66"/>
    <mergeCell ref="B67:I67"/>
    <mergeCell ref="B62:I62"/>
    <mergeCell ref="B63:I63"/>
    <mergeCell ref="B65:I65"/>
    <mergeCell ref="B79:I79"/>
    <mergeCell ref="B81:I81"/>
    <mergeCell ref="A57:U58"/>
    <mergeCell ref="A76:A78"/>
    <mergeCell ref="J76:J78"/>
    <mergeCell ref="B69:I69"/>
    <mergeCell ref="B301:I301"/>
    <mergeCell ref="B337:I337"/>
    <mergeCell ref="A309:J309"/>
    <mergeCell ref="A310:J310"/>
    <mergeCell ref="B296:I296"/>
    <mergeCell ref="B303:I303"/>
    <mergeCell ref="B302:I302"/>
    <mergeCell ref="B304:I304"/>
    <mergeCell ref="B305:I305"/>
    <mergeCell ref="B300:I300"/>
    <mergeCell ref="B328:I328"/>
    <mergeCell ref="B329:I329"/>
    <mergeCell ref="B321:I321"/>
    <mergeCell ref="B322:I322"/>
    <mergeCell ref="B323:I323"/>
    <mergeCell ref="R252:T253"/>
    <mergeCell ref="U252:U254"/>
    <mergeCell ref="R260:U260"/>
    <mergeCell ref="K261:N261"/>
    <mergeCell ref="O261:Q261"/>
    <mergeCell ref="R261:U261"/>
    <mergeCell ref="K262:U262"/>
    <mergeCell ref="K263:U263"/>
    <mergeCell ref="O257:O258"/>
    <mergeCell ref="P257:P258"/>
    <mergeCell ref="Q257:Q258"/>
    <mergeCell ref="U257:U258"/>
    <mergeCell ref="R257:R258"/>
    <mergeCell ref="S257:S258"/>
    <mergeCell ref="T257:T258"/>
    <mergeCell ref="B339:I339"/>
    <mergeCell ref="B327:I327"/>
    <mergeCell ref="A343:J344"/>
    <mergeCell ref="A354:A356"/>
    <mergeCell ref="J354:J356"/>
    <mergeCell ref="B201:U201"/>
    <mergeCell ref="B198:U198"/>
    <mergeCell ref="B183:I185"/>
    <mergeCell ref="B192:I192"/>
    <mergeCell ref="B195:I195"/>
    <mergeCell ref="B197:I197"/>
    <mergeCell ref="B196:I196"/>
    <mergeCell ref="B194:I194"/>
    <mergeCell ref="B200:I200"/>
    <mergeCell ref="B199:I199"/>
    <mergeCell ref="K183:N184"/>
    <mergeCell ref="B193:U193"/>
    <mergeCell ref="B186:U186"/>
    <mergeCell ref="B189:U189"/>
    <mergeCell ref="A260:J261"/>
    <mergeCell ref="A262:J262"/>
    <mergeCell ref="A263:J263"/>
    <mergeCell ref="A272:I274"/>
    <mergeCell ref="J272:J274"/>
    <mergeCell ref="B338:I338"/>
    <mergeCell ref="K309:U309"/>
    <mergeCell ref="K310:U310"/>
    <mergeCell ref="U316:U318"/>
    <mergeCell ref="R307:U308"/>
    <mergeCell ref="B319:I319"/>
    <mergeCell ref="B335:I335"/>
    <mergeCell ref="B336:I336"/>
    <mergeCell ref="B324:I324"/>
    <mergeCell ref="B325:I325"/>
    <mergeCell ref="B331:I331"/>
    <mergeCell ref="B332:I332"/>
    <mergeCell ref="B333:I333"/>
    <mergeCell ref="U354:U356"/>
    <mergeCell ref="A345:J345"/>
    <mergeCell ref="K345:U345"/>
    <mergeCell ref="A346:J346"/>
    <mergeCell ref="N408:P408"/>
    <mergeCell ref="V139:X139"/>
    <mergeCell ref="J111:J113"/>
    <mergeCell ref="B129:I131"/>
    <mergeCell ref="J129:J131"/>
    <mergeCell ref="U111:U113"/>
    <mergeCell ref="B139:I139"/>
    <mergeCell ref="R111:T112"/>
    <mergeCell ref="A127:U128"/>
    <mergeCell ref="K129:N130"/>
    <mergeCell ref="O129:Q130"/>
    <mergeCell ref="R129:T130"/>
    <mergeCell ref="O111:Q112"/>
    <mergeCell ref="B135:I135"/>
    <mergeCell ref="B138:I138"/>
    <mergeCell ref="B134:I134"/>
    <mergeCell ref="B136:I136"/>
    <mergeCell ref="B133:I133"/>
    <mergeCell ref="B132:I132"/>
    <mergeCell ref="B137:I137"/>
    <mergeCell ref="A93:A95"/>
    <mergeCell ref="B76:I78"/>
    <mergeCell ref="B85:I85"/>
    <mergeCell ref="B82:I82"/>
    <mergeCell ref="A74:U75"/>
    <mergeCell ref="K76:N77"/>
    <mergeCell ref="O76:Q77"/>
    <mergeCell ref="R76:T77"/>
    <mergeCell ref="A91:U92"/>
    <mergeCell ref="K93:N94"/>
    <mergeCell ref="O93:Q94"/>
    <mergeCell ref="R93:T94"/>
    <mergeCell ref="A1:K1"/>
    <mergeCell ref="A3:K3"/>
    <mergeCell ref="M1:U1"/>
    <mergeCell ref="A20:K20"/>
    <mergeCell ref="A18:K18"/>
    <mergeCell ref="M3:O3"/>
    <mergeCell ref="M5:O5"/>
    <mergeCell ref="A19:K19"/>
    <mergeCell ref="A30:A32"/>
    <mergeCell ref="B30:C31"/>
    <mergeCell ref="D30:F31"/>
    <mergeCell ref="I30:K31"/>
    <mergeCell ref="A4:K4"/>
    <mergeCell ref="M22:U22"/>
    <mergeCell ref="A2:K2"/>
    <mergeCell ref="P3:R3"/>
    <mergeCell ref="S3:U3"/>
    <mergeCell ref="M23:U27"/>
    <mergeCell ref="A29:K29"/>
    <mergeCell ref="A10:K10"/>
    <mergeCell ref="M9:U12"/>
    <mergeCell ref="S6:U6"/>
    <mergeCell ref="A12:K12"/>
    <mergeCell ref="S4:U4"/>
    <mergeCell ref="S5:U5"/>
    <mergeCell ref="A13:K13"/>
    <mergeCell ref="P5:R5"/>
    <mergeCell ref="P6:R6"/>
    <mergeCell ref="P4:R4"/>
    <mergeCell ref="M30:U36"/>
    <mergeCell ref="J93:J95"/>
    <mergeCell ref="R343:U344"/>
    <mergeCell ref="O344:Q344"/>
    <mergeCell ref="A14:K14"/>
    <mergeCell ref="A15:K15"/>
    <mergeCell ref="A17:K17"/>
    <mergeCell ref="M14:U14"/>
    <mergeCell ref="A145:U146"/>
    <mergeCell ref="K147:N148"/>
    <mergeCell ref="O147:Q148"/>
    <mergeCell ref="U59:U61"/>
    <mergeCell ref="A21:K21"/>
    <mergeCell ref="H30:H32"/>
    <mergeCell ref="A16:K16"/>
    <mergeCell ref="A42:A44"/>
    <mergeCell ref="G30:G32"/>
    <mergeCell ref="A23:K27"/>
    <mergeCell ref="A5:K5"/>
    <mergeCell ref="V176:X176"/>
    <mergeCell ref="A400:J400"/>
    <mergeCell ref="K400:U400"/>
    <mergeCell ref="N407:P407"/>
    <mergeCell ref="K257:K258"/>
    <mergeCell ref="L257:L258"/>
    <mergeCell ref="M257:M258"/>
    <mergeCell ref="N257:N258"/>
    <mergeCell ref="O183:Q184"/>
    <mergeCell ref="R183:T184"/>
    <mergeCell ref="R276:U276"/>
    <mergeCell ref="B256:I256"/>
    <mergeCell ref="A257:A258"/>
    <mergeCell ref="B221:I223"/>
    <mergeCell ref="J221:J223"/>
    <mergeCell ref="A240:I240"/>
    <mergeCell ref="A243:J243"/>
    <mergeCell ref="A244:J244"/>
    <mergeCell ref="A252:A254"/>
    <mergeCell ref="B252:I254"/>
    <mergeCell ref="J252:J254"/>
    <mergeCell ref="A250:U251"/>
    <mergeCell ref="K252:N253"/>
    <mergeCell ref="O252:Q253"/>
    <mergeCell ref="V36:W36"/>
    <mergeCell ref="V53:X53"/>
    <mergeCell ref="V157:X157"/>
    <mergeCell ref="U390:U392"/>
    <mergeCell ref="B53:I53"/>
    <mergeCell ref="B51:I51"/>
    <mergeCell ref="B52:I52"/>
    <mergeCell ref="A54:U55"/>
    <mergeCell ref="U42:U44"/>
    <mergeCell ref="J59:J61"/>
    <mergeCell ref="A59:A61"/>
    <mergeCell ref="B59:I61"/>
    <mergeCell ref="J42:J44"/>
    <mergeCell ref="B42:I44"/>
    <mergeCell ref="B147:I149"/>
    <mergeCell ref="J147:J149"/>
    <mergeCell ref="A71:U72"/>
    <mergeCell ref="U76:U78"/>
    <mergeCell ref="U93:U95"/>
    <mergeCell ref="U129:U131"/>
    <mergeCell ref="K111:N112"/>
    <mergeCell ref="A255:U255"/>
    <mergeCell ref="B257:I258"/>
    <mergeCell ref="J257:J258"/>
    <mergeCell ref="V3:Y3"/>
    <mergeCell ref="V4:Y4"/>
    <mergeCell ref="V5:Y5"/>
    <mergeCell ref="V6:Y6"/>
    <mergeCell ref="V8:Y8"/>
    <mergeCell ref="V9:Y9"/>
    <mergeCell ref="V35:W35"/>
    <mergeCell ref="V33:W33"/>
    <mergeCell ref="V34:W34"/>
    <mergeCell ref="V14:Y19"/>
    <mergeCell ref="V7:Y7"/>
    <mergeCell ref="A6:K8"/>
    <mergeCell ref="M4:O4"/>
    <mergeCell ref="A11:K11"/>
    <mergeCell ref="M6:O6"/>
    <mergeCell ref="A9:K9"/>
    <mergeCell ref="R398:U399"/>
    <mergeCell ref="O399:Q399"/>
    <mergeCell ref="K399:N399"/>
    <mergeCell ref="B375:I375"/>
    <mergeCell ref="B373:I373"/>
    <mergeCell ref="B361:I361"/>
    <mergeCell ref="K346:U346"/>
    <mergeCell ref="B360:I360"/>
    <mergeCell ref="R354:T355"/>
    <mergeCell ref="B396:I396"/>
    <mergeCell ref="R42:T43"/>
    <mergeCell ref="B103:I103"/>
    <mergeCell ref="A111:A113"/>
    <mergeCell ref="B111:I113"/>
    <mergeCell ref="R147:T148"/>
    <mergeCell ref="K308:N308"/>
    <mergeCell ref="K344:N344"/>
    <mergeCell ref="B354:I356"/>
    <mergeCell ref="A147:A149"/>
    <mergeCell ref="A228:U228"/>
    <mergeCell ref="A230:U230"/>
    <mergeCell ref="A232:U232"/>
    <mergeCell ref="R241:U242"/>
    <mergeCell ref="K242:N242"/>
    <mergeCell ref="O242:Q242"/>
    <mergeCell ref="K243:U243"/>
    <mergeCell ref="K244:U244"/>
    <mergeCell ref="A221:A223"/>
    <mergeCell ref="B229:I229"/>
    <mergeCell ref="B231:I231"/>
    <mergeCell ref="B233:I233"/>
    <mergeCell ref="B234:I234"/>
    <mergeCell ref="B235:I235"/>
    <mergeCell ref="A236:U236"/>
    <mergeCell ref="B237:I237"/>
    <mergeCell ref="A238:U238"/>
    <mergeCell ref="B239:I239"/>
    <mergeCell ref="B225:I225"/>
    <mergeCell ref="B227:I227"/>
    <mergeCell ref="A224:U224"/>
    <mergeCell ref="A226:U226"/>
    <mergeCell ref="A276:J277"/>
    <mergeCell ref="A278:J278"/>
    <mergeCell ref="A279:J279"/>
    <mergeCell ref="J293:J295"/>
    <mergeCell ref="U293:U295"/>
    <mergeCell ref="A293:A295"/>
    <mergeCell ref="K277:N277"/>
    <mergeCell ref="O277:Q277"/>
    <mergeCell ref="R277:U277"/>
    <mergeCell ref="A259:I259"/>
    <mergeCell ref="O272:Q273"/>
    <mergeCell ref="R272:T273"/>
    <mergeCell ref="U272:U274"/>
    <mergeCell ref="X403:Y403"/>
    <mergeCell ref="V402:W402"/>
    <mergeCell ref="X402:Y402"/>
    <mergeCell ref="V397:Y397"/>
    <mergeCell ref="V398:W399"/>
    <mergeCell ref="X398:Y399"/>
    <mergeCell ref="V400:W400"/>
    <mergeCell ref="X400:Y400"/>
    <mergeCell ref="K278:U278"/>
    <mergeCell ref="K279:U279"/>
    <mergeCell ref="A289:U290"/>
    <mergeCell ref="A291:U292"/>
    <mergeCell ref="K293:N294"/>
    <mergeCell ref="O293:Q294"/>
    <mergeCell ref="R293:T294"/>
    <mergeCell ref="B371:I371"/>
    <mergeCell ref="B372:I372"/>
    <mergeCell ref="B374:I374"/>
    <mergeCell ref="B376:I376"/>
    <mergeCell ref="B377:I377"/>
    <mergeCell ref="B367:I367"/>
    <mergeCell ref="B368:I368"/>
    <mergeCell ref="B369:I369"/>
    <mergeCell ref="B378:I378"/>
    <mergeCell ref="V403:W403"/>
    <mergeCell ref="N409:P409"/>
    <mergeCell ref="A417:U417"/>
    <mergeCell ref="B412:G412"/>
    <mergeCell ref="H412:I412"/>
    <mergeCell ref="B410:G410"/>
    <mergeCell ref="N410:P410"/>
    <mergeCell ref="H410:I410"/>
    <mergeCell ref="J410:K410"/>
    <mergeCell ref="L410:M410"/>
    <mergeCell ref="L409:M409"/>
    <mergeCell ref="B409:G409"/>
    <mergeCell ref="J409:K409"/>
    <mergeCell ref="B411:G411"/>
    <mergeCell ref="H411:I411"/>
    <mergeCell ref="H409:I409"/>
    <mergeCell ref="V409:Y409"/>
    <mergeCell ref="L407:M407"/>
    <mergeCell ref="H406:I407"/>
    <mergeCell ref="A406:A407"/>
    <mergeCell ref="Z400:AA400"/>
    <mergeCell ref="V401:W401"/>
    <mergeCell ref="X401:Y401"/>
    <mergeCell ref="Z401:AA401"/>
    <mergeCell ref="V404:AA407"/>
    <mergeCell ref="A419:U420"/>
    <mergeCell ref="A421:A423"/>
    <mergeCell ref="B421:I423"/>
    <mergeCell ref="J421:J423"/>
    <mergeCell ref="K421:N422"/>
    <mergeCell ref="O421:Q422"/>
    <mergeCell ref="R421:T422"/>
    <mergeCell ref="U421:U423"/>
    <mergeCell ref="V421:Z430"/>
    <mergeCell ref="M423:N423"/>
    <mergeCell ref="A424:U424"/>
    <mergeCell ref="B425:I425"/>
    <mergeCell ref="M425:N425"/>
    <mergeCell ref="A426:U426"/>
    <mergeCell ref="A427:A430"/>
    <mergeCell ref="B427:I430"/>
    <mergeCell ref="J427:J430"/>
    <mergeCell ref="K427:K430"/>
    <mergeCell ref="L427:L430"/>
    <mergeCell ref="A453:U453"/>
    <mergeCell ref="A441:A442"/>
    <mergeCell ref="B441:I442"/>
    <mergeCell ref="J441:J442"/>
    <mergeCell ref="K441:K442"/>
    <mergeCell ref="L441:L442"/>
    <mergeCell ref="M441:N442"/>
    <mergeCell ref="O441:O442"/>
    <mergeCell ref="P441:P442"/>
    <mergeCell ref="Q441:Q442"/>
    <mergeCell ref="R441:R442"/>
    <mergeCell ref="U441:U442"/>
    <mergeCell ref="S441:S442"/>
    <mergeCell ref="T441:T442"/>
    <mergeCell ref="M444:N444"/>
    <mergeCell ref="A443:U443"/>
    <mergeCell ref="B444:I444"/>
    <mergeCell ref="M448:N448"/>
    <mergeCell ref="A445:A447"/>
    <mergeCell ref="B445:I447"/>
    <mergeCell ref="J445:J447"/>
    <mergeCell ref="K445:K447"/>
    <mergeCell ref="L445:L447"/>
    <mergeCell ref="M445:N447"/>
    <mergeCell ref="V52:X52"/>
    <mergeCell ref="V69:X69"/>
    <mergeCell ref="M449:N449"/>
    <mergeCell ref="R449:U450"/>
    <mergeCell ref="K450:N450"/>
    <mergeCell ref="O450:Q450"/>
    <mergeCell ref="A451:I451"/>
    <mergeCell ref="K451:U451"/>
    <mergeCell ref="A449:J450"/>
    <mergeCell ref="A431:U431"/>
    <mergeCell ref="R437:R438"/>
    <mergeCell ref="S437:S438"/>
    <mergeCell ref="T437:T438"/>
    <mergeCell ref="U437:U438"/>
    <mergeCell ref="B440:I440"/>
    <mergeCell ref="M440:N440"/>
    <mergeCell ref="A437:A438"/>
    <mergeCell ref="B437:I438"/>
    <mergeCell ref="J437:J438"/>
    <mergeCell ref="K437:K438"/>
    <mergeCell ref="L437:L438"/>
    <mergeCell ref="M437:N438"/>
    <mergeCell ref="O437:O438"/>
    <mergeCell ref="P437:P438"/>
  </mergeCells>
  <phoneticPr fontId="4" type="noConversion"/>
  <conditionalFormatting sqref="V1 V3:V9 V33:V36 V409 L34:L35">
    <cfRule type="cellIs" dxfId="30" priority="225" operator="equal">
      <formula>"E bine"</formula>
    </cfRule>
  </conditionalFormatting>
  <conditionalFormatting sqref="V1 V3:V9 V33:V36 V409">
    <cfRule type="cellIs" dxfId="29" priority="224" operator="equal">
      <formula>"NU e bine"</formula>
    </cfRule>
  </conditionalFormatting>
  <conditionalFormatting sqref="V1 V3:V9 V33:W36">
    <cfRule type="cellIs" dxfId="28" priority="217" operator="equal">
      <formula>"Suma trebuie să fie 52"</formula>
    </cfRule>
    <cfRule type="cellIs" dxfId="27" priority="218" operator="equal">
      <formula>"Corect"</formula>
    </cfRule>
    <cfRule type="cellIs" dxfId="26" priority="219" operator="equal">
      <formula>SUM($B$33:$J$33)</formula>
    </cfRule>
    <cfRule type="cellIs" dxfId="25" priority="220" operator="lessThan">
      <formula>"(SUM(B28:K28)=52"</formula>
    </cfRule>
    <cfRule type="cellIs" dxfId="24" priority="221" operator="equal">
      <formula>52</formula>
    </cfRule>
    <cfRule type="cellIs" dxfId="23" priority="222" operator="equal">
      <formula>$K$33</formula>
    </cfRule>
    <cfRule type="cellIs" dxfId="22" priority="223" operator="equal">
      <formula>$B$33:$K$33=52</formula>
    </cfRule>
  </conditionalFormatting>
  <conditionalFormatting sqref="V1 V3:V9">
    <cfRule type="cellIs" dxfId="21" priority="176" operator="equal">
      <formula>"Trebuie alocate cel puțin 20 de ore pe săptămână"</formula>
    </cfRule>
    <cfRule type="cellIs" dxfId="20" priority="216" operator="equal">
      <formula>"Corect"</formula>
    </cfRule>
  </conditionalFormatting>
  <conditionalFormatting sqref="V52">
    <cfRule type="containsText" dxfId="19" priority="16" operator="containsText" text="Sunt necesare cel puțin 32 de credite">
      <formula>NOT(ISERROR(SEARCH("Sunt necesare cel puțin 32 de credite",V52)))</formula>
    </cfRule>
  </conditionalFormatting>
  <conditionalFormatting sqref="V69">
    <cfRule type="containsText" dxfId="18" priority="14" operator="containsText" text="Sunt necesare cel puțin 32 de credite">
      <formula>NOT(ISERROR(SEARCH("Sunt necesare cel puțin 32 de credite",V69)))</formula>
    </cfRule>
  </conditionalFormatting>
  <conditionalFormatting sqref="V33:W33">
    <cfRule type="cellIs" dxfId="17" priority="78" operator="equal">
      <formula>"Correct"</formula>
    </cfRule>
  </conditionalFormatting>
  <conditionalFormatting sqref="V409:W409 V1 V3:V9 V33:W36">
    <cfRule type="cellIs" dxfId="16" priority="212" operator="equal">
      <formula>"Suma trebuie să fie 52"</formula>
    </cfRule>
  </conditionalFormatting>
  <conditionalFormatting sqref="V409:W409">
    <cfRule type="cellIs" dxfId="15" priority="188" operator="equal">
      <formula>"Nu corespunde cu tabelul de opționale"</formula>
    </cfRule>
    <cfRule type="cellIs" dxfId="14" priority="191" operator="equal">
      <formula>"Suma trebuie să fie 52"</formula>
    </cfRule>
    <cfRule type="cellIs" dxfId="13" priority="192" operator="equal">
      <formula>"Corect"</formula>
    </cfRule>
    <cfRule type="cellIs" dxfId="12" priority="193" operator="equal">
      <formula>SUM($B$33:$J$33)</formula>
    </cfRule>
    <cfRule type="cellIs" dxfId="11" priority="194" operator="lessThan">
      <formula>"(SUM(B28:K28)=52"</formula>
    </cfRule>
    <cfRule type="cellIs" dxfId="10" priority="195" operator="equal">
      <formula>52</formula>
    </cfRule>
    <cfRule type="cellIs" dxfId="9" priority="196" operator="equal">
      <formula>$K$33</formula>
    </cfRule>
    <cfRule type="cellIs" dxfId="8" priority="197" operator="equal">
      <formula>$B$33:$K$33=52</formula>
    </cfRule>
  </conditionalFormatting>
  <conditionalFormatting sqref="V52:X52">
    <cfRule type="containsText" dxfId="7" priority="15" operator="containsText" text="Corect">
      <formula>NOT(ISERROR(SEARCH("Corect",V52)))</formula>
    </cfRule>
  </conditionalFormatting>
  <conditionalFormatting sqref="V53:X55 V70:X70 V86:X90 V103:X103 V121:V125 V139:V140 V157:V161 V176">
    <cfRule type="cellIs" dxfId="6" priority="213" operator="equal">
      <formula>"E trebuie să fie cel puțin egal cu C+VP"</formula>
    </cfRule>
    <cfRule type="cellIs" dxfId="5" priority="214" operator="equal">
      <formula>"Corect"</formula>
    </cfRule>
  </conditionalFormatting>
  <conditionalFormatting sqref="V69:X69">
    <cfRule type="containsText" dxfId="4" priority="13" operator="containsText" text="Corect">
      <formula>NOT(ISERROR(SEARCH("Corect",V69)))</formula>
    </cfRule>
  </conditionalFormatting>
  <conditionalFormatting sqref="V402:Y403">
    <cfRule type="cellIs" dxfId="3" priority="17" operator="equal">
      <formula>"Ați dublat unele discipline"</formula>
    </cfRule>
    <cfRule type="cellIs" dxfId="2" priority="18" operator="equal">
      <formula>"Ați pierdut unele discipline"</formula>
    </cfRule>
    <cfRule type="cellIs" dxfId="1" priority="19" operator="equal">
      <formula>"Corect"</formula>
    </cfRule>
  </conditionalFormatting>
  <conditionalFormatting sqref="V409:Y409 V33:W36">
    <cfRule type="cellIs" dxfId="0" priority="215" operator="equal">
      <formula>"Corect"</formula>
    </cfRule>
  </conditionalFormatting>
  <dataValidations count="9">
    <dataValidation type="list" allowBlank="1" showInputMessage="1" showErrorMessage="1" sqref="S440:S441 S425 S432:S433 S444:S446 S427 S437" xr:uid="{00000000-0002-0000-0000-000000000000}">
      <formula1>$S$44</formula1>
    </dataValidation>
    <dataValidation type="list" allowBlank="1" showInputMessage="1" showErrorMessage="1" sqref="R440:R441 R444:R446 R432:R433 R437 R425 R427" xr:uid="{00000000-0002-0000-0000-000001000000}">
      <formula1>$R$44</formula1>
    </dataValidation>
    <dataValidation type="list" allowBlank="1" showInputMessage="1" showErrorMessage="1" sqref="T440:T441 T432:T433 T444:T446 T427 T437 T425" xr:uid="{00000000-0002-0000-0000-000002000000}">
      <formula1>$T$44</formula1>
    </dataValidation>
    <dataValidation type="list" allowBlank="1" showInputMessage="1" showErrorMessage="1" sqref="B320:I341 B358:I378 B298:I305" xr:uid="{00000000-0002-0000-0000-000003000000}">
      <formula1>$B$42:$B$288</formula1>
    </dataValidation>
    <dataValidation type="list" allowBlank="1" showInputMessage="1" showErrorMessage="1" sqref="B296:I297 B319:I319 B357:I357 B393:I396" xr:uid="{00000000-0002-0000-0000-000004000000}">
      <formula1>$B$40:$B$201</formula1>
    </dataValidation>
    <dataValidation type="list" allowBlank="1" showInputMessage="1" showErrorMessage="1" sqref="T256:T257 T79:T85 T96:T102 T114:T120 T132:T138 T150:T156 T168:T175 T187:T188 T190:T192 T194:T197 T199:T200 T202:T204 T206:T207 T209 T211 T225 T227 T229 T231 T233:T234 T237 T235 T239 T45:T52 T62:T69" xr:uid="{00000000-0002-0000-0000-000005000000}">
      <formula1>"VP"</formula1>
    </dataValidation>
    <dataValidation type="list" allowBlank="1" showInputMessage="1" showErrorMessage="1" sqref="S256:S257 S79:S85 S96:S102 S114:S120 S132:S138 S150:S156 S168:S175 S187:S188 S190:S192 S194:S197 S199:S200 S202:S204 S206:S207 S209 S211 S225 S227 S229 S231 S233:S234 S237 S235 S239 S45:S52 S62:S69" xr:uid="{00000000-0002-0000-0000-000006000000}">
      <formula1>"C"</formula1>
    </dataValidation>
    <dataValidation type="list" allowBlank="1" showInputMessage="1" showErrorMessage="1" sqref="R256:R257 R79:R85 R96:R102 R114:R120 R132:R138 R150:R156 R168:R175 R187:R188 R190:R192 R194:R197 R199:R200 R202:R204 R206:R207 R209 R211 R225 R227 R229 R231 R233:R234 R237 R235 R239 R45:R52 R62:R69" xr:uid="{00000000-0002-0000-0000-000007000000}">
      <formula1>"E"</formula1>
    </dataValidation>
    <dataValidation type="list" allowBlank="1" showInputMessage="1" showErrorMessage="1" sqref="U256:U257 U79:U85 U96:U102 U114:U120 U132:U138 U150:U156 U168:U175 U187:U188 U190:U192 U194:U197 U199:U200 U202:U204 U206:U207 U209 U211 U225 U227 U229 U231 U233:U234 U237 U235 U239 U45:U52 U62:U69" xr:uid="{00000000-0002-0000-0000-000008000000}">
      <formula1>"DF, DD, DS, DC"</formula1>
    </dataValidation>
  </dataValidations>
  <pageMargins left="0.70866141732283472" right="0.70866141732283472" top="0.74803149606299213" bottom="0.74803149606299213" header="0.31496062992125984" footer="0.39370078740157483"/>
  <pageSetup paperSize="9" orientation="landscape" blackAndWhite="1" r:id="rId1"/>
  <headerFooter differentFirst="1">
    <oddHeader>&amp;RPag. &amp;P</oddHeader>
    <firstFooter>&amp;LRECTOR,
Prof. univ. dr. Daniel-Ovidiu DAVID&amp;CDECAN,
........................................&amp;RDIRECTOR DE DEPARTAMENT,
........................................</firstFooter>
  </headerFooter>
  <rowBreaks count="9" manualBreakCount="9">
    <brk id="37" max="16383" man="1"/>
    <brk id="180" max="16383" man="1"/>
    <brk id="218" max="16383" man="1"/>
    <brk id="249" max="16383" man="1"/>
    <brk id="288" max="16383" man="1"/>
    <brk id="313" max="16383" man="1"/>
    <brk id="351" max="16383" man="1"/>
    <brk id="387" max="16383" man="1"/>
    <brk id="416" max="16383" man="1"/>
  </rowBreaks>
  <ignoredErrors>
    <ignoredError sqref="M409"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view="pageLayout" zoomScaleNormal="150" workbookViewId="0">
      <selection sqref="A1:N1"/>
    </sheetView>
  </sheetViews>
  <sheetFormatPr defaultRowHeight="14.4" x14ac:dyDescent="0.3"/>
  <cols>
    <col min="7" max="7" width="11" customWidth="1"/>
  </cols>
  <sheetData>
    <row r="1" spans="1:14" x14ac:dyDescent="0.3">
      <c r="A1" s="391" t="s">
        <v>155</v>
      </c>
      <c r="B1" s="391"/>
      <c r="C1" s="391"/>
      <c r="D1" s="391"/>
      <c r="E1" s="391"/>
      <c r="F1" s="391"/>
      <c r="G1" s="391"/>
      <c r="H1" s="391"/>
      <c r="I1" s="391"/>
      <c r="J1" s="391"/>
      <c r="K1" s="391"/>
      <c r="L1" s="391"/>
      <c r="M1" s="391"/>
      <c r="N1" s="391"/>
    </row>
    <row r="3" spans="1:14" ht="15" customHeight="1" x14ac:dyDescent="0.3">
      <c r="A3" s="388" t="s">
        <v>121</v>
      </c>
      <c r="B3" s="388"/>
      <c r="C3" s="388"/>
      <c r="D3" s="388"/>
      <c r="E3" s="388"/>
      <c r="F3" s="388"/>
      <c r="G3" s="388"/>
      <c r="H3" s="388"/>
      <c r="I3" s="388"/>
      <c r="J3" s="388"/>
      <c r="K3" s="388"/>
      <c r="L3" s="388"/>
      <c r="M3" s="372"/>
      <c r="N3" s="372"/>
    </row>
    <row r="4" spans="1:14" ht="15" customHeight="1" x14ac:dyDescent="0.3">
      <c r="A4" s="376" t="s">
        <v>122</v>
      </c>
      <c r="B4" s="377"/>
      <c r="C4" s="377"/>
      <c r="D4" s="377"/>
      <c r="E4" s="377"/>
      <c r="F4" s="377"/>
      <c r="G4" s="377"/>
      <c r="H4" s="377"/>
      <c r="I4" s="377"/>
      <c r="J4" s="377"/>
      <c r="K4" s="377"/>
      <c r="L4" s="377"/>
      <c r="M4" s="380" t="s">
        <v>123</v>
      </c>
      <c r="N4" s="380"/>
    </row>
    <row r="5" spans="1:14" ht="15" customHeight="1" x14ac:dyDescent="0.3">
      <c r="A5" s="378"/>
      <c r="B5" s="379"/>
      <c r="C5" s="379"/>
      <c r="D5" s="379"/>
      <c r="E5" s="379"/>
      <c r="F5" s="379"/>
      <c r="G5" s="379"/>
      <c r="H5" s="379"/>
      <c r="I5" s="379"/>
      <c r="J5" s="379"/>
      <c r="K5" s="379"/>
      <c r="L5" s="379"/>
      <c r="M5" s="380"/>
      <c r="N5" s="380"/>
    </row>
    <row r="6" spans="1:14" x14ac:dyDescent="0.3">
      <c r="A6" s="366" t="s">
        <v>124</v>
      </c>
      <c r="B6" s="367"/>
      <c r="C6" s="367"/>
      <c r="D6" s="367"/>
      <c r="E6" s="367"/>
      <c r="F6" s="367"/>
      <c r="G6" s="367"/>
      <c r="H6" s="367"/>
      <c r="I6" s="367"/>
      <c r="J6" s="367"/>
      <c r="K6" s="367"/>
      <c r="L6" s="368"/>
      <c r="M6" s="372"/>
      <c r="N6" s="372"/>
    </row>
    <row r="7" spans="1:14" x14ac:dyDescent="0.3">
      <c r="A7" s="381"/>
      <c r="B7" s="382"/>
      <c r="C7" s="382"/>
      <c r="D7" s="382"/>
      <c r="E7" s="382"/>
      <c r="F7" s="382"/>
      <c r="G7" s="382"/>
      <c r="H7" s="382"/>
      <c r="I7" s="382"/>
      <c r="J7" s="382"/>
      <c r="K7" s="382"/>
      <c r="L7" s="383"/>
      <c r="M7" s="372"/>
      <c r="N7" s="372"/>
    </row>
    <row r="8" spans="1:14" x14ac:dyDescent="0.3">
      <c r="A8" s="366" t="s">
        <v>125</v>
      </c>
      <c r="B8" s="367"/>
      <c r="C8" s="367"/>
      <c r="D8" s="367"/>
      <c r="E8" s="367"/>
      <c r="F8" s="367"/>
      <c r="G8" s="367"/>
      <c r="H8" s="367"/>
      <c r="I8" s="367"/>
      <c r="J8" s="367"/>
      <c r="K8" s="367"/>
      <c r="L8" s="368"/>
      <c r="M8" s="372"/>
      <c r="N8" s="372"/>
    </row>
    <row r="9" spans="1:14" x14ac:dyDescent="0.3">
      <c r="A9" s="381"/>
      <c r="B9" s="382"/>
      <c r="C9" s="382"/>
      <c r="D9" s="382"/>
      <c r="E9" s="382"/>
      <c r="F9" s="382"/>
      <c r="G9" s="382"/>
      <c r="H9" s="382"/>
      <c r="I9" s="382"/>
      <c r="J9" s="382"/>
      <c r="K9" s="382"/>
      <c r="L9" s="383"/>
      <c r="M9" s="372"/>
      <c r="N9" s="372"/>
    </row>
    <row r="10" spans="1:14" x14ac:dyDescent="0.3">
      <c r="A10" s="366" t="s">
        <v>126</v>
      </c>
      <c r="B10" s="367"/>
      <c r="C10" s="367"/>
      <c r="D10" s="367"/>
      <c r="E10" s="367"/>
      <c r="F10" s="367"/>
      <c r="G10" s="367"/>
      <c r="H10" s="367"/>
      <c r="I10" s="367"/>
      <c r="J10" s="367"/>
      <c r="K10" s="367"/>
      <c r="L10" s="368"/>
      <c r="M10" s="372"/>
      <c r="N10" s="372"/>
    </row>
    <row r="11" spans="1:14" x14ac:dyDescent="0.3">
      <c r="A11" s="369"/>
      <c r="B11" s="370"/>
      <c r="C11" s="370"/>
      <c r="D11" s="370"/>
      <c r="E11" s="370"/>
      <c r="F11" s="370"/>
      <c r="G11" s="370"/>
      <c r="H11" s="370"/>
      <c r="I11" s="370"/>
      <c r="J11" s="370"/>
      <c r="K11" s="370"/>
      <c r="L11" s="371"/>
      <c r="M11" s="372"/>
      <c r="N11" s="372"/>
    </row>
    <row r="13" spans="1:14" ht="15" customHeight="1" x14ac:dyDescent="0.3">
      <c r="A13" s="388" t="s">
        <v>130</v>
      </c>
      <c r="B13" s="388"/>
      <c r="C13" s="388"/>
      <c r="D13" s="388"/>
      <c r="E13" s="388"/>
      <c r="F13" s="388"/>
      <c r="G13" s="388"/>
      <c r="H13" s="388"/>
      <c r="I13" s="388"/>
      <c r="J13" s="388"/>
      <c r="K13" s="388"/>
      <c r="L13" s="388"/>
      <c r="M13" s="389"/>
      <c r="N13" s="390"/>
    </row>
    <row r="14" spans="1:14" x14ac:dyDescent="0.3">
      <c r="A14" s="376" t="s">
        <v>131</v>
      </c>
      <c r="B14" s="377"/>
      <c r="C14" s="377"/>
      <c r="D14" s="377"/>
      <c r="E14" s="377"/>
      <c r="F14" s="377"/>
      <c r="G14" s="377"/>
      <c r="H14" s="377"/>
      <c r="I14" s="377"/>
      <c r="J14" s="377"/>
      <c r="K14" s="377"/>
      <c r="L14" s="377"/>
      <c r="M14" s="380" t="s">
        <v>123</v>
      </c>
      <c r="N14" s="380"/>
    </row>
    <row r="15" spans="1:14" x14ac:dyDescent="0.3">
      <c r="A15" s="378"/>
      <c r="B15" s="379"/>
      <c r="C15" s="379"/>
      <c r="D15" s="379"/>
      <c r="E15" s="379"/>
      <c r="F15" s="379"/>
      <c r="G15" s="379"/>
      <c r="H15" s="379"/>
      <c r="I15" s="379"/>
      <c r="J15" s="379"/>
      <c r="K15" s="379"/>
      <c r="L15" s="379"/>
      <c r="M15" s="380"/>
      <c r="N15" s="380"/>
    </row>
    <row r="16" spans="1:14" x14ac:dyDescent="0.3">
      <c r="A16" s="366" t="s">
        <v>124</v>
      </c>
      <c r="B16" s="367"/>
      <c r="C16" s="367"/>
      <c r="D16" s="367"/>
      <c r="E16" s="367"/>
      <c r="F16" s="367"/>
      <c r="G16" s="367"/>
      <c r="H16" s="367"/>
      <c r="I16" s="367"/>
      <c r="J16" s="367"/>
      <c r="K16" s="367"/>
      <c r="L16" s="368"/>
      <c r="M16" s="384"/>
      <c r="N16" s="385"/>
    </row>
    <row r="17" spans="1:14" ht="15" customHeight="1" x14ac:dyDescent="0.3">
      <c r="A17" s="381"/>
      <c r="B17" s="382"/>
      <c r="C17" s="382"/>
      <c r="D17" s="382"/>
      <c r="E17" s="382"/>
      <c r="F17" s="382"/>
      <c r="G17" s="382"/>
      <c r="H17" s="382"/>
      <c r="I17" s="382"/>
      <c r="J17" s="382"/>
      <c r="K17" s="382"/>
      <c r="L17" s="383"/>
      <c r="M17" s="386"/>
      <c r="N17" s="387"/>
    </row>
    <row r="18" spans="1:14" x14ac:dyDescent="0.3">
      <c r="A18" s="366" t="s">
        <v>125</v>
      </c>
      <c r="B18" s="367"/>
      <c r="C18" s="367"/>
      <c r="D18" s="367"/>
      <c r="E18" s="367"/>
      <c r="F18" s="367"/>
      <c r="G18" s="367"/>
      <c r="H18" s="367"/>
      <c r="I18" s="367"/>
      <c r="J18" s="367"/>
      <c r="K18" s="367"/>
      <c r="L18" s="368"/>
      <c r="M18" s="384"/>
      <c r="N18" s="385"/>
    </row>
    <row r="19" spans="1:14" x14ac:dyDescent="0.3">
      <c r="A19" s="381"/>
      <c r="B19" s="382"/>
      <c r="C19" s="382"/>
      <c r="D19" s="382"/>
      <c r="E19" s="382"/>
      <c r="F19" s="382"/>
      <c r="G19" s="382"/>
      <c r="H19" s="382"/>
      <c r="I19" s="382"/>
      <c r="J19" s="382"/>
      <c r="K19" s="382"/>
      <c r="L19" s="383"/>
      <c r="M19" s="386"/>
      <c r="N19" s="387"/>
    </row>
    <row r="20" spans="1:14" ht="15" customHeight="1" x14ac:dyDescent="0.3">
      <c r="A20" s="366" t="s">
        <v>126</v>
      </c>
      <c r="B20" s="367"/>
      <c r="C20" s="367"/>
      <c r="D20" s="367"/>
      <c r="E20" s="367"/>
      <c r="F20" s="367"/>
      <c r="G20" s="367"/>
      <c r="H20" s="367"/>
      <c r="I20" s="367"/>
      <c r="J20" s="367"/>
      <c r="K20" s="367"/>
      <c r="L20" s="368"/>
      <c r="M20" s="372"/>
      <c r="N20" s="372"/>
    </row>
    <row r="21" spans="1:14" x14ac:dyDescent="0.3">
      <c r="A21" s="369"/>
      <c r="B21" s="370"/>
      <c r="C21" s="370"/>
      <c r="D21" s="370"/>
      <c r="E21" s="370"/>
      <c r="F21" s="370"/>
      <c r="G21" s="370"/>
      <c r="H21" s="370"/>
      <c r="I21" s="370"/>
      <c r="J21" s="370"/>
      <c r="K21" s="370"/>
      <c r="L21" s="371"/>
      <c r="M21" s="372"/>
      <c r="N21" s="372"/>
    </row>
    <row r="22" spans="1:14" x14ac:dyDescent="0.3">
      <c r="A22" s="366" t="s">
        <v>127</v>
      </c>
      <c r="B22" s="367"/>
      <c r="C22" s="367"/>
      <c r="D22" s="367"/>
      <c r="E22" s="367"/>
      <c r="F22" s="367"/>
      <c r="G22" s="367"/>
      <c r="H22" s="367"/>
      <c r="I22" s="367"/>
      <c r="J22" s="367"/>
      <c r="K22" s="367"/>
      <c r="L22" s="368"/>
      <c r="M22" s="372"/>
      <c r="N22" s="372"/>
    </row>
    <row r="23" spans="1:14" x14ac:dyDescent="0.3">
      <c r="A23" s="369"/>
      <c r="B23" s="370"/>
      <c r="C23" s="370"/>
      <c r="D23" s="370"/>
      <c r="E23" s="370"/>
      <c r="F23" s="370"/>
      <c r="G23" s="370"/>
      <c r="H23" s="370"/>
      <c r="I23" s="370"/>
      <c r="J23" s="370"/>
      <c r="K23" s="370"/>
      <c r="L23" s="371"/>
      <c r="M23" s="372"/>
      <c r="N23" s="372"/>
    </row>
    <row r="24" spans="1:14" x14ac:dyDescent="0.3">
      <c r="A24" s="366" t="s">
        <v>128</v>
      </c>
      <c r="B24" s="367"/>
      <c r="C24" s="367"/>
      <c r="D24" s="367"/>
      <c r="E24" s="367"/>
      <c r="F24" s="367"/>
      <c r="G24" s="367"/>
      <c r="H24" s="367"/>
      <c r="I24" s="367"/>
      <c r="J24" s="367"/>
      <c r="K24" s="367"/>
      <c r="L24" s="368"/>
      <c r="M24" s="372"/>
      <c r="N24" s="372"/>
    </row>
    <row r="25" spans="1:14" x14ac:dyDescent="0.3">
      <c r="A25" s="369"/>
      <c r="B25" s="370"/>
      <c r="C25" s="370"/>
      <c r="D25" s="370"/>
      <c r="E25" s="370"/>
      <c r="F25" s="370"/>
      <c r="G25" s="370"/>
      <c r="H25" s="370"/>
      <c r="I25" s="370"/>
      <c r="J25" s="370"/>
      <c r="K25" s="370"/>
      <c r="L25" s="371"/>
      <c r="M25" s="372"/>
      <c r="N25" s="372"/>
    </row>
    <row r="26" spans="1:14" x14ac:dyDescent="0.3">
      <c r="A26" s="53"/>
      <c r="B26" s="53"/>
      <c r="C26" s="53"/>
      <c r="D26" s="53"/>
      <c r="E26" s="53"/>
      <c r="F26" s="53"/>
      <c r="G26" s="53"/>
      <c r="H26" s="53"/>
      <c r="I26" s="53"/>
      <c r="J26" s="53"/>
      <c r="K26" s="53"/>
      <c r="L26" s="53"/>
      <c r="M26" s="54"/>
      <c r="N26" s="54"/>
    </row>
    <row r="27" spans="1:14" x14ac:dyDescent="0.3">
      <c r="A27" s="373" t="s">
        <v>132</v>
      </c>
      <c r="B27" s="374"/>
      <c r="C27" s="374"/>
      <c r="D27" s="374"/>
      <c r="E27" s="374"/>
      <c r="F27" s="374"/>
      <c r="G27" s="374"/>
      <c r="H27" s="374"/>
      <c r="I27" s="374"/>
      <c r="J27" s="374"/>
      <c r="K27" s="374"/>
      <c r="L27" s="374"/>
      <c r="M27" s="374"/>
      <c r="N27" s="375"/>
    </row>
    <row r="28" spans="1:14" x14ac:dyDescent="0.3">
      <c r="A28" s="363" t="s">
        <v>129</v>
      </c>
      <c r="B28" s="364"/>
      <c r="C28" s="364"/>
      <c r="D28" s="364"/>
      <c r="E28" s="364"/>
      <c r="F28" s="364"/>
      <c r="G28" s="364"/>
      <c r="H28" s="364"/>
      <c r="I28" s="364"/>
      <c r="J28" s="364"/>
      <c r="K28" s="364"/>
      <c r="L28" s="364"/>
      <c r="M28" s="364"/>
      <c r="N28" s="365"/>
    </row>
    <row r="29" spans="1:14" x14ac:dyDescent="0.3">
      <c r="A29" s="363" t="s">
        <v>125</v>
      </c>
      <c r="B29" s="364"/>
      <c r="C29" s="364"/>
      <c r="D29" s="364"/>
      <c r="E29" s="364"/>
      <c r="F29" s="364"/>
      <c r="G29" s="364"/>
      <c r="H29" s="364"/>
      <c r="I29" s="364"/>
      <c r="J29" s="364"/>
      <c r="K29" s="364"/>
      <c r="L29" s="364"/>
      <c r="M29" s="364"/>
      <c r="N29" s="365"/>
    </row>
    <row r="30" spans="1:14" x14ac:dyDescent="0.3">
      <c r="A30" s="363" t="s">
        <v>126</v>
      </c>
      <c r="B30" s="364"/>
      <c r="C30" s="364"/>
      <c r="D30" s="364"/>
      <c r="E30" s="364"/>
      <c r="F30" s="364"/>
      <c r="G30" s="364"/>
      <c r="H30" s="364"/>
      <c r="I30" s="364"/>
      <c r="J30" s="364"/>
      <c r="K30" s="364"/>
      <c r="L30" s="364"/>
      <c r="M30" s="364"/>
      <c r="N30" s="365"/>
    </row>
    <row r="31" spans="1:14" x14ac:dyDescent="0.3">
      <c r="A31" s="363" t="s">
        <v>127</v>
      </c>
      <c r="B31" s="364"/>
      <c r="C31" s="364"/>
      <c r="D31" s="364"/>
      <c r="E31" s="364"/>
      <c r="F31" s="364"/>
      <c r="G31" s="364"/>
      <c r="H31" s="364"/>
      <c r="I31" s="364"/>
      <c r="J31" s="364"/>
      <c r="K31" s="364"/>
      <c r="L31" s="364"/>
      <c r="M31" s="364"/>
      <c r="N31" s="365"/>
    </row>
    <row r="32" spans="1:14" x14ac:dyDescent="0.3">
      <c r="A32" s="363" t="s">
        <v>128</v>
      </c>
      <c r="B32" s="364"/>
      <c r="C32" s="364"/>
      <c r="D32" s="364"/>
      <c r="E32" s="364"/>
      <c r="F32" s="364"/>
      <c r="G32" s="364"/>
      <c r="H32" s="364"/>
      <c r="I32" s="364"/>
      <c r="J32" s="364"/>
      <c r="K32" s="364"/>
      <c r="L32" s="364"/>
      <c r="M32" s="364"/>
      <c r="N32" s="365"/>
    </row>
  </sheetData>
  <mergeCells count="31">
    <mergeCell ref="A6:L7"/>
    <mergeCell ref="M6:N7"/>
    <mergeCell ref="A1:N1"/>
    <mergeCell ref="A3:L3"/>
    <mergeCell ref="M3:N3"/>
    <mergeCell ref="A4:L5"/>
    <mergeCell ref="M4:N5"/>
    <mergeCell ref="A8:L9"/>
    <mergeCell ref="M8:N9"/>
    <mergeCell ref="A10:L11"/>
    <mergeCell ref="M10:N11"/>
    <mergeCell ref="A13:L13"/>
    <mergeCell ref="M13:N13"/>
    <mergeCell ref="A14:L15"/>
    <mergeCell ref="M14:N15"/>
    <mergeCell ref="A16:L17"/>
    <mergeCell ref="M16:N17"/>
    <mergeCell ref="A18:L19"/>
    <mergeCell ref="M18:N19"/>
    <mergeCell ref="A32:N32"/>
    <mergeCell ref="A20:L21"/>
    <mergeCell ref="M20:N21"/>
    <mergeCell ref="A22:L23"/>
    <mergeCell ref="M22:N23"/>
    <mergeCell ref="A24:L25"/>
    <mergeCell ref="M24:N25"/>
    <mergeCell ref="A27:N27"/>
    <mergeCell ref="A28:N28"/>
    <mergeCell ref="A29:N29"/>
    <mergeCell ref="A30:N30"/>
    <mergeCell ref="A31:N31"/>
  </mergeCells>
  <pageMargins left="0.70866141732283472" right="0.70866141732283472" top="0.74803149606299213" bottom="0.74803149606299213" header="0.31496062992125984" footer="0.39370078740157483"/>
  <pageSetup paperSize="9" orientation="landscape" horizontalDpi="4294967295" verticalDpi="4294967295" r:id="rId1"/>
  <headerFooter differentFirst="1">
    <firstFooter>&amp;LDECAN,
....................&amp;RDIRECTOR DE DEPARTAMENT,
........................................</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autoFill="0" autoPict="0">
                <anchor moveWithCells="1">
                  <from>
                    <xdr:col>11</xdr:col>
                    <xdr:colOff>609600</xdr:colOff>
                    <xdr:row>2</xdr:row>
                    <xdr:rowOff>0</xdr:rowOff>
                  </from>
                  <to>
                    <xdr:col>13</xdr:col>
                    <xdr:colOff>601980</xdr:colOff>
                    <xdr:row>3</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12</xdr:col>
                    <xdr:colOff>99060</xdr:colOff>
                    <xdr:row>2</xdr:row>
                    <xdr:rowOff>7620</xdr:rowOff>
                  </from>
                  <to>
                    <xdr:col>12</xdr:col>
                    <xdr:colOff>541020</xdr:colOff>
                    <xdr:row>2</xdr:row>
                    <xdr:rowOff>182880</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13</xdr:col>
                    <xdr:colOff>91440</xdr:colOff>
                    <xdr:row>2</xdr:row>
                    <xdr:rowOff>15240</xdr:rowOff>
                  </from>
                  <to>
                    <xdr:col>13</xdr:col>
                    <xdr:colOff>541020</xdr:colOff>
                    <xdr:row>2</xdr:row>
                    <xdr:rowOff>182880</xdr:rowOff>
                  </to>
                </anchor>
              </controlPr>
            </control>
          </mc:Choice>
        </mc:AlternateContent>
        <mc:AlternateContent xmlns:mc="http://schemas.openxmlformats.org/markup-compatibility/2006">
          <mc:Choice Requires="x14">
            <control shapeId="4100" r:id="rId7" name="Group Box 4">
              <controlPr defaultSize="0" autoFill="0" autoPict="0">
                <anchor moveWithCells="1">
                  <from>
                    <xdr:col>11</xdr:col>
                    <xdr:colOff>609600</xdr:colOff>
                    <xdr:row>7</xdr:row>
                    <xdr:rowOff>99060</xdr:rowOff>
                  </from>
                  <to>
                    <xdr:col>13</xdr:col>
                    <xdr:colOff>601980</xdr:colOff>
                    <xdr:row>8</xdr:row>
                    <xdr:rowOff>91440</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from>
                    <xdr:col>12</xdr:col>
                    <xdr:colOff>99060</xdr:colOff>
                    <xdr:row>7</xdr:row>
                    <xdr:rowOff>99060</xdr:rowOff>
                  </from>
                  <to>
                    <xdr:col>12</xdr:col>
                    <xdr:colOff>541020</xdr:colOff>
                    <xdr:row>8</xdr:row>
                    <xdr:rowOff>83820</xdr:rowOff>
                  </to>
                </anchor>
              </controlPr>
            </control>
          </mc:Choice>
        </mc:AlternateContent>
        <mc:AlternateContent xmlns:mc="http://schemas.openxmlformats.org/markup-compatibility/2006">
          <mc:Choice Requires="x14">
            <control shapeId="4102" r:id="rId9" name="Option Button 6">
              <controlPr defaultSize="0" autoFill="0" autoLine="0" autoPict="0">
                <anchor moveWithCells="1">
                  <from>
                    <xdr:col>13</xdr:col>
                    <xdr:colOff>91440</xdr:colOff>
                    <xdr:row>7</xdr:row>
                    <xdr:rowOff>106680</xdr:rowOff>
                  </from>
                  <to>
                    <xdr:col>13</xdr:col>
                    <xdr:colOff>541020</xdr:colOff>
                    <xdr:row>8</xdr:row>
                    <xdr:rowOff>91440</xdr:rowOff>
                  </to>
                </anchor>
              </controlPr>
            </control>
          </mc:Choice>
        </mc:AlternateContent>
        <mc:AlternateContent xmlns:mc="http://schemas.openxmlformats.org/markup-compatibility/2006">
          <mc:Choice Requires="x14">
            <control shapeId="4103" r:id="rId10" name="Group Box 7">
              <controlPr defaultSize="0" autoFill="0" autoPict="0">
                <anchor moveWithCells="1">
                  <from>
                    <xdr:col>11</xdr:col>
                    <xdr:colOff>609600</xdr:colOff>
                    <xdr:row>9</xdr:row>
                    <xdr:rowOff>99060</xdr:rowOff>
                  </from>
                  <to>
                    <xdr:col>13</xdr:col>
                    <xdr:colOff>601980</xdr:colOff>
                    <xdr:row>10</xdr:row>
                    <xdr:rowOff>91440</xdr:rowOff>
                  </to>
                </anchor>
              </controlPr>
            </control>
          </mc:Choice>
        </mc:AlternateContent>
        <mc:AlternateContent xmlns:mc="http://schemas.openxmlformats.org/markup-compatibility/2006">
          <mc:Choice Requires="x14">
            <control shapeId="4104" r:id="rId11" name="Option Button 8">
              <controlPr defaultSize="0" autoFill="0" autoLine="0" autoPict="0">
                <anchor moveWithCells="1">
                  <from>
                    <xdr:col>12</xdr:col>
                    <xdr:colOff>99060</xdr:colOff>
                    <xdr:row>9</xdr:row>
                    <xdr:rowOff>99060</xdr:rowOff>
                  </from>
                  <to>
                    <xdr:col>12</xdr:col>
                    <xdr:colOff>541020</xdr:colOff>
                    <xdr:row>10</xdr:row>
                    <xdr:rowOff>83820</xdr:rowOff>
                  </to>
                </anchor>
              </controlPr>
            </control>
          </mc:Choice>
        </mc:AlternateContent>
        <mc:AlternateContent xmlns:mc="http://schemas.openxmlformats.org/markup-compatibility/2006">
          <mc:Choice Requires="x14">
            <control shapeId="4105" r:id="rId12" name="Option Button 9">
              <controlPr defaultSize="0" autoFill="0" autoLine="0" autoPict="0">
                <anchor moveWithCells="1">
                  <from>
                    <xdr:col>13</xdr:col>
                    <xdr:colOff>91440</xdr:colOff>
                    <xdr:row>9</xdr:row>
                    <xdr:rowOff>106680</xdr:rowOff>
                  </from>
                  <to>
                    <xdr:col>13</xdr:col>
                    <xdr:colOff>541020</xdr:colOff>
                    <xdr:row>10</xdr:row>
                    <xdr:rowOff>91440</xdr:rowOff>
                  </to>
                </anchor>
              </controlPr>
            </control>
          </mc:Choice>
        </mc:AlternateContent>
        <mc:AlternateContent xmlns:mc="http://schemas.openxmlformats.org/markup-compatibility/2006">
          <mc:Choice Requires="x14">
            <control shapeId="4106" r:id="rId13" name="Group Box 10">
              <controlPr defaultSize="0" autoFill="0" autoPict="0">
                <anchor moveWithCells="1">
                  <from>
                    <xdr:col>11</xdr:col>
                    <xdr:colOff>609600</xdr:colOff>
                    <xdr:row>12</xdr:row>
                    <xdr:rowOff>0</xdr:rowOff>
                  </from>
                  <to>
                    <xdr:col>13</xdr:col>
                    <xdr:colOff>601980</xdr:colOff>
                    <xdr:row>13</xdr:row>
                    <xdr:rowOff>0</xdr:rowOff>
                  </to>
                </anchor>
              </controlPr>
            </control>
          </mc:Choice>
        </mc:AlternateContent>
        <mc:AlternateContent xmlns:mc="http://schemas.openxmlformats.org/markup-compatibility/2006">
          <mc:Choice Requires="x14">
            <control shapeId="4107" r:id="rId14" name="Option Button 11">
              <controlPr defaultSize="0" autoFill="0" autoLine="0" autoPict="0">
                <anchor moveWithCells="1">
                  <from>
                    <xdr:col>12</xdr:col>
                    <xdr:colOff>99060</xdr:colOff>
                    <xdr:row>12</xdr:row>
                    <xdr:rowOff>7620</xdr:rowOff>
                  </from>
                  <to>
                    <xdr:col>12</xdr:col>
                    <xdr:colOff>541020</xdr:colOff>
                    <xdr:row>12</xdr:row>
                    <xdr:rowOff>182880</xdr:rowOff>
                  </to>
                </anchor>
              </controlPr>
            </control>
          </mc:Choice>
        </mc:AlternateContent>
        <mc:AlternateContent xmlns:mc="http://schemas.openxmlformats.org/markup-compatibility/2006">
          <mc:Choice Requires="x14">
            <control shapeId="4108" r:id="rId15" name="Option Button 12">
              <controlPr defaultSize="0" autoFill="0" autoLine="0" autoPict="0">
                <anchor moveWithCells="1">
                  <from>
                    <xdr:col>13</xdr:col>
                    <xdr:colOff>91440</xdr:colOff>
                    <xdr:row>12</xdr:row>
                    <xdr:rowOff>15240</xdr:rowOff>
                  </from>
                  <to>
                    <xdr:col>13</xdr:col>
                    <xdr:colOff>541020</xdr:colOff>
                    <xdr:row>12</xdr:row>
                    <xdr:rowOff>182880</xdr:rowOff>
                  </to>
                </anchor>
              </controlPr>
            </control>
          </mc:Choice>
        </mc:AlternateContent>
        <mc:AlternateContent xmlns:mc="http://schemas.openxmlformats.org/markup-compatibility/2006">
          <mc:Choice Requires="x14">
            <control shapeId="4109" r:id="rId16" name="Group Box 13">
              <controlPr defaultSize="0" autoFill="0" autoPict="0">
                <anchor moveWithCells="1">
                  <from>
                    <xdr:col>11</xdr:col>
                    <xdr:colOff>609600</xdr:colOff>
                    <xdr:row>15</xdr:row>
                    <xdr:rowOff>99060</xdr:rowOff>
                  </from>
                  <to>
                    <xdr:col>13</xdr:col>
                    <xdr:colOff>601980</xdr:colOff>
                    <xdr:row>16</xdr:row>
                    <xdr:rowOff>99060</xdr:rowOff>
                  </to>
                </anchor>
              </controlPr>
            </control>
          </mc:Choice>
        </mc:AlternateContent>
        <mc:AlternateContent xmlns:mc="http://schemas.openxmlformats.org/markup-compatibility/2006">
          <mc:Choice Requires="x14">
            <control shapeId="4110" r:id="rId17" name="Option Button 14">
              <controlPr defaultSize="0" autoFill="0" autoLine="0" autoPict="0">
                <anchor moveWithCells="1">
                  <from>
                    <xdr:col>12</xdr:col>
                    <xdr:colOff>99060</xdr:colOff>
                    <xdr:row>15</xdr:row>
                    <xdr:rowOff>106680</xdr:rowOff>
                  </from>
                  <to>
                    <xdr:col>12</xdr:col>
                    <xdr:colOff>541020</xdr:colOff>
                    <xdr:row>16</xdr:row>
                    <xdr:rowOff>91440</xdr:rowOff>
                  </to>
                </anchor>
              </controlPr>
            </control>
          </mc:Choice>
        </mc:AlternateContent>
        <mc:AlternateContent xmlns:mc="http://schemas.openxmlformats.org/markup-compatibility/2006">
          <mc:Choice Requires="x14">
            <control shapeId="4111" r:id="rId18" name="Option Button 15">
              <controlPr defaultSize="0" autoFill="0" autoLine="0" autoPict="0">
                <anchor moveWithCells="1">
                  <from>
                    <xdr:col>13</xdr:col>
                    <xdr:colOff>91440</xdr:colOff>
                    <xdr:row>15</xdr:row>
                    <xdr:rowOff>106680</xdr:rowOff>
                  </from>
                  <to>
                    <xdr:col>13</xdr:col>
                    <xdr:colOff>541020</xdr:colOff>
                    <xdr:row>16</xdr:row>
                    <xdr:rowOff>91440</xdr:rowOff>
                  </to>
                </anchor>
              </controlPr>
            </control>
          </mc:Choice>
        </mc:AlternateContent>
        <mc:AlternateContent xmlns:mc="http://schemas.openxmlformats.org/markup-compatibility/2006">
          <mc:Choice Requires="x14">
            <control shapeId="4112" r:id="rId19" name="Group Box 16">
              <controlPr defaultSize="0" autoFill="0" autoPict="0">
                <anchor moveWithCells="1">
                  <from>
                    <xdr:col>11</xdr:col>
                    <xdr:colOff>609600</xdr:colOff>
                    <xdr:row>17</xdr:row>
                    <xdr:rowOff>99060</xdr:rowOff>
                  </from>
                  <to>
                    <xdr:col>13</xdr:col>
                    <xdr:colOff>601980</xdr:colOff>
                    <xdr:row>18</xdr:row>
                    <xdr:rowOff>99060</xdr:rowOff>
                  </to>
                </anchor>
              </controlPr>
            </control>
          </mc:Choice>
        </mc:AlternateContent>
        <mc:AlternateContent xmlns:mc="http://schemas.openxmlformats.org/markup-compatibility/2006">
          <mc:Choice Requires="x14">
            <control shapeId="4113" r:id="rId20" name="Option Button 17">
              <controlPr defaultSize="0" autoFill="0" autoLine="0" autoPict="0">
                <anchor moveWithCells="1">
                  <from>
                    <xdr:col>12</xdr:col>
                    <xdr:colOff>99060</xdr:colOff>
                    <xdr:row>17</xdr:row>
                    <xdr:rowOff>106680</xdr:rowOff>
                  </from>
                  <to>
                    <xdr:col>12</xdr:col>
                    <xdr:colOff>541020</xdr:colOff>
                    <xdr:row>18</xdr:row>
                    <xdr:rowOff>91440</xdr:rowOff>
                  </to>
                </anchor>
              </controlPr>
            </control>
          </mc:Choice>
        </mc:AlternateContent>
        <mc:AlternateContent xmlns:mc="http://schemas.openxmlformats.org/markup-compatibility/2006">
          <mc:Choice Requires="x14">
            <control shapeId="4114" r:id="rId21" name="Option Button 18">
              <controlPr defaultSize="0" autoFill="0" autoLine="0" autoPict="0">
                <anchor moveWithCells="1">
                  <from>
                    <xdr:col>13</xdr:col>
                    <xdr:colOff>91440</xdr:colOff>
                    <xdr:row>17</xdr:row>
                    <xdr:rowOff>106680</xdr:rowOff>
                  </from>
                  <to>
                    <xdr:col>13</xdr:col>
                    <xdr:colOff>541020</xdr:colOff>
                    <xdr:row>18</xdr:row>
                    <xdr:rowOff>91440</xdr:rowOff>
                  </to>
                </anchor>
              </controlPr>
            </control>
          </mc:Choice>
        </mc:AlternateContent>
        <mc:AlternateContent xmlns:mc="http://schemas.openxmlformats.org/markup-compatibility/2006">
          <mc:Choice Requires="x14">
            <control shapeId="4115" r:id="rId22" name="Group Box 19">
              <controlPr defaultSize="0" autoFill="0" autoPict="0">
                <anchor moveWithCells="1">
                  <from>
                    <xdr:col>11</xdr:col>
                    <xdr:colOff>609600</xdr:colOff>
                    <xdr:row>19</xdr:row>
                    <xdr:rowOff>99060</xdr:rowOff>
                  </from>
                  <to>
                    <xdr:col>13</xdr:col>
                    <xdr:colOff>601980</xdr:colOff>
                    <xdr:row>20</xdr:row>
                    <xdr:rowOff>99060</xdr:rowOff>
                  </to>
                </anchor>
              </controlPr>
            </control>
          </mc:Choice>
        </mc:AlternateContent>
        <mc:AlternateContent xmlns:mc="http://schemas.openxmlformats.org/markup-compatibility/2006">
          <mc:Choice Requires="x14">
            <control shapeId="4116" r:id="rId23" name="Option Button 20">
              <controlPr defaultSize="0" autoFill="0" autoLine="0" autoPict="0">
                <anchor moveWithCells="1">
                  <from>
                    <xdr:col>12</xdr:col>
                    <xdr:colOff>99060</xdr:colOff>
                    <xdr:row>19</xdr:row>
                    <xdr:rowOff>106680</xdr:rowOff>
                  </from>
                  <to>
                    <xdr:col>12</xdr:col>
                    <xdr:colOff>541020</xdr:colOff>
                    <xdr:row>20</xdr:row>
                    <xdr:rowOff>91440</xdr:rowOff>
                  </to>
                </anchor>
              </controlPr>
            </control>
          </mc:Choice>
        </mc:AlternateContent>
        <mc:AlternateContent xmlns:mc="http://schemas.openxmlformats.org/markup-compatibility/2006">
          <mc:Choice Requires="x14">
            <control shapeId="4117" r:id="rId24" name="Option Button 21">
              <controlPr defaultSize="0" autoFill="0" autoLine="0" autoPict="0">
                <anchor moveWithCells="1">
                  <from>
                    <xdr:col>13</xdr:col>
                    <xdr:colOff>91440</xdr:colOff>
                    <xdr:row>19</xdr:row>
                    <xdr:rowOff>106680</xdr:rowOff>
                  </from>
                  <to>
                    <xdr:col>13</xdr:col>
                    <xdr:colOff>541020</xdr:colOff>
                    <xdr:row>20</xdr:row>
                    <xdr:rowOff>91440</xdr:rowOff>
                  </to>
                </anchor>
              </controlPr>
            </control>
          </mc:Choice>
        </mc:AlternateContent>
        <mc:AlternateContent xmlns:mc="http://schemas.openxmlformats.org/markup-compatibility/2006">
          <mc:Choice Requires="x14">
            <control shapeId="4118" r:id="rId25" name="Group Box 22">
              <controlPr defaultSize="0" autoFill="0" autoPict="0">
                <anchor moveWithCells="1">
                  <from>
                    <xdr:col>11</xdr:col>
                    <xdr:colOff>609600</xdr:colOff>
                    <xdr:row>5</xdr:row>
                    <xdr:rowOff>91440</xdr:rowOff>
                  </from>
                  <to>
                    <xdr:col>13</xdr:col>
                    <xdr:colOff>601980</xdr:colOff>
                    <xdr:row>6</xdr:row>
                    <xdr:rowOff>91440</xdr:rowOff>
                  </to>
                </anchor>
              </controlPr>
            </control>
          </mc:Choice>
        </mc:AlternateContent>
        <mc:AlternateContent xmlns:mc="http://schemas.openxmlformats.org/markup-compatibility/2006">
          <mc:Choice Requires="x14">
            <control shapeId="4119" r:id="rId26" name="Option Button 23">
              <controlPr defaultSize="0" autoFill="0" autoLine="0" autoPict="0">
                <anchor moveWithCells="1">
                  <from>
                    <xdr:col>12</xdr:col>
                    <xdr:colOff>99060</xdr:colOff>
                    <xdr:row>5</xdr:row>
                    <xdr:rowOff>99060</xdr:rowOff>
                  </from>
                  <to>
                    <xdr:col>12</xdr:col>
                    <xdr:colOff>541020</xdr:colOff>
                    <xdr:row>6</xdr:row>
                    <xdr:rowOff>83820</xdr:rowOff>
                  </to>
                </anchor>
              </controlPr>
            </control>
          </mc:Choice>
        </mc:AlternateContent>
        <mc:AlternateContent xmlns:mc="http://schemas.openxmlformats.org/markup-compatibility/2006">
          <mc:Choice Requires="x14">
            <control shapeId="4120" r:id="rId27" name="Option Button 24">
              <controlPr defaultSize="0" autoFill="0" autoLine="0" autoPict="0">
                <anchor moveWithCells="1">
                  <from>
                    <xdr:col>13</xdr:col>
                    <xdr:colOff>91440</xdr:colOff>
                    <xdr:row>5</xdr:row>
                    <xdr:rowOff>106680</xdr:rowOff>
                  </from>
                  <to>
                    <xdr:col>13</xdr:col>
                    <xdr:colOff>541020</xdr:colOff>
                    <xdr:row>6</xdr:row>
                    <xdr:rowOff>91440</xdr:rowOff>
                  </to>
                </anchor>
              </controlPr>
            </control>
          </mc:Choice>
        </mc:AlternateContent>
        <mc:AlternateContent xmlns:mc="http://schemas.openxmlformats.org/markup-compatibility/2006">
          <mc:Choice Requires="x14">
            <control shapeId="4121" r:id="rId28" name="Group Box 25">
              <controlPr defaultSize="0" autoFill="0" autoPict="0">
                <anchor moveWithCells="1">
                  <from>
                    <xdr:col>11</xdr:col>
                    <xdr:colOff>609600</xdr:colOff>
                    <xdr:row>21</xdr:row>
                    <xdr:rowOff>99060</xdr:rowOff>
                  </from>
                  <to>
                    <xdr:col>13</xdr:col>
                    <xdr:colOff>601980</xdr:colOff>
                    <xdr:row>22</xdr:row>
                    <xdr:rowOff>99060</xdr:rowOff>
                  </to>
                </anchor>
              </controlPr>
            </control>
          </mc:Choice>
        </mc:AlternateContent>
        <mc:AlternateContent xmlns:mc="http://schemas.openxmlformats.org/markup-compatibility/2006">
          <mc:Choice Requires="x14">
            <control shapeId="4122" r:id="rId29" name="Option Button 26">
              <controlPr defaultSize="0" autoFill="0" autoLine="0" autoPict="0">
                <anchor moveWithCells="1">
                  <from>
                    <xdr:col>12</xdr:col>
                    <xdr:colOff>99060</xdr:colOff>
                    <xdr:row>21</xdr:row>
                    <xdr:rowOff>106680</xdr:rowOff>
                  </from>
                  <to>
                    <xdr:col>12</xdr:col>
                    <xdr:colOff>541020</xdr:colOff>
                    <xdr:row>22</xdr:row>
                    <xdr:rowOff>91440</xdr:rowOff>
                  </to>
                </anchor>
              </controlPr>
            </control>
          </mc:Choice>
        </mc:AlternateContent>
        <mc:AlternateContent xmlns:mc="http://schemas.openxmlformats.org/markup-compatibility/2006">
          <mc:Choice Requires="x14">
            <control shapeId="4123" r:id="rId30" name="Option Button 27">
              <controlPr defaultSize="0" autoFill="0" autoLine="0" autoPict="0">
                <anchor moveWithCells="1">
                  <from>
                    <xdr:col>13</xdr:col>
                    <xdr:colOff>91440</xdr:colOff>
                    <xdr:row>21</xdr:row>
                    <xdr:rowOff>106680</xdr:rowOff>
                  </from>
                  <to>
                    <xdr:col>13</xdr:col>
                    <xdr:colOff>541020</xdr:colOff>
                    <xdr:row>22</xdr:row>
                    <xdr:rowOff>91440</xdr:rowOff>
                  </to>
                </anchor>
              </controlPr>
            </control>
          </mc:Choice>
        </mc:AlternateContent>
        <mc:AlternateContent xmlns:mc="http://schemas.openxmlformats.org/markup-compatibility/2006">
          <mc:Choice Requires="x14">
            <control shapeId="4124" r:id="rId31" name="Group Box 28">
              <controlPr defaultSize="0" autoFill="0" autoPict="0">
                <anchor moveWithCells="1">
                  <from>
                    <xdr:col>11</xdr:col>
                    <xdr:colOff>609600</xdr:colOff>
                    <xdr:row>23</xdr:row>
                    <xdr:rowOff>99060</xdr:rowOff>
                  </from>
                  <to>
                    <xdr:col>13</xdr:col>
                    <xdr:colOff>601980</xdr:colOff>
                    <xdr:row>24</xdr:row>
                    <xdr:rowOff>99060</xdr:rowOff>
                  </to>
                </anchor>
              </controlPr>
            </control>
          </mc:Choice>
        </mc:AlternateContent>
        <mc:AlternateContent xmlns:mc="http://schemas.openxmlformats.org/markup-compatibility/2006">
          <mc:Choice Requires="x14">
            <control shapeId="4125" r:id="rId32" name="Option Button 29">
              <controlPr defaultSize="0" autoFill="0" autoLine="0" autoPict="0">
                <anchor moveWithCells="1">
                  <from>
                    <xdr:col>12</xdr:col>
                    <xdr:colOff>99060</xdr:colOff>
                    <xdr:row>23</xdr:row>
                    <xdr:rowOff>106680</xdr:rowOff>
                  </from>
                  <to>
                    <xdr:col>12</xdr:col>
                    <xdr:colOff>541020</xdr:colOff>
                    <xdr:row>24</xdr:row>
                    <xdr:rowOff>91440</xdr:rowOff>
                  </to>
                </anchor>
              </controlPr>
            </control>
          </mc:Choice>
        </mc:AlternateContent>
        <mc:AlternateContent xmlns:mc="http://schemas.openxmlformats.org/markup-compatibility/2006">
          <mc:Choice Requires="x14">
            <control shapeId="4126" r:id="rId33" name="Option Button 30">
              <controlPr defaultSize="0" autoFill="0" autoLine="0" autoPict="0">
                <anchor moveWithCells="1">
                  <from>
                    <xdr:col>13</xdr:col>
                    <xdr:colOff>91440</xdr:colOff>
                    <xdr:row>23</xdr:row>
                    <xdr:rowOff>106680</xdr:rowOff>
                  </from>
                  <to>
                    <xdr:col>13</xdr:col>
                    <xdr:colOff>541020</xdr:colOff>
                    <xdr:row>24</xdr:row>
                    <xdr:rowOff>91440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vt:lpstr>
      <vt:lpstr>Raport_revizuire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Gelu</dc:creator>
  <cp:lastModifiedBy>Dorina Podar</cp:lastModifiedBy>
  <cp:lastPrinted>2023-02-21T16:08:02Z</cp:lastPrinted>
  <dcterms:created xsi:type="dcterms:W3CDTF">2013-06-27T08:19:59Z</dcterms:created>
  <dcterms:modified xsi:type="dcterms:W3CDTF">2025-07-21T12:09:04Z</dcterms:modified>
</cp:coreProperties>
</file>