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trlProps/ctrlProp29.xml" ContentType="application/vnd.ms-excel.controlproperties+xml"/>
  <Override PartName="/xl/ctrlProps/ctrlProp28.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26.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ctrlProps/ctrlProp15.xml" ContentType="application/vnd.ms-excel.controlproperties+xml"/>
  <Override PartName="/xl/ctrlProps/ctrlProp9.xml" ContentType="application/vnd.ms-excel.controlproperties+xml"/>
  <Override PartName="/xl/ctrlProps/ctrlProp25.xml" ContentType="application/vnd.ms-excel.controlproperties+xml"/>
  <Override PartName="/xl/ctrlProps/ctrlProp16.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ctrlProps/ctrlProp23.xml" ContentType="application/vnd.ms-excel.controlproperties+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30.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105" windowWidth="19425" windowHeight="10425"/>
  </bookViews>
  <sheets>
    <sheet name="Plan" sheetId="1" r:id="rId1"/>
    <sheet name="Raport_revizuire" sheetId="4" r:id="rId2"/>
  </sheet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14" i="1"/>
  <c r="Q212"/>
  <c r="O212"/>
  <c r="Q211"/>
  <c r="O211"/>
  <c r="O209"/>
  <c r="O207"/>
  <c r="O205"/>
  <c r="O204"/>
  <c r="O202"/>
  <c r="O189"/>
  <c r="Q189"/>
  <c r="O190"/>
  <c r="Q190"/>
  <c r="Q188"/>
  <c r="O188"/>
  <c r="Q187"/>
  <c r="O187"/>
  <c r="Q185"/>
  <c r="O185"/>
  <c r="Q184"/>
  <c r="O184"/>
  <c r="Q183"/>
  <c r="O183"/>
  <c r="Q181"/>
  <c r="O181"/>
  <c r="Q180"/>
  <c r="O180"/>
  <c r="Q178"/>
  <c r="O178"/>
  <c r="Q177"/>
  <c r="O177"/>
  <c r="Q176"/>
  <c r="O176"/>
  <c r="Q175"/>
  <c r="O175"/>
  <c r="Q173"/>
  <c r="O173"/>
  <c r="Q172"/>
  <c r="O172"/>
  <c r="Q171"/>
  <c r="O171"/>
  <c r="Q169"/>
  <c r="O169"/>
  <c r="O168"/>
  <c r="Q156"/>
  <c r="O156"/>
  <c r="Q155"/>
  <c r="O155"/>
  <c r="Q154"/>
  <c r="O154"/>
  <c r="Q153"/>
  <c r="O153"/>
  <c r="Q152"/>
  <c r="O152"/>
  <c r="Q151"/>
  <c r="O151"/>
  <c r="Q150"/>
  <c r="O150"/>
  <c r="Q149"/>
  <c r="O149"/>
  <c r="Q142"/>
  <c r="O142"/>
  <c r="Q141"/>
  <c r="O141"/>
  <c r="Q140"/>
  <c r="O140"/>
  <c r="Q139"/>
  <c r="O139"/>
  <c r="Q138"/>
  <c r="O138"/>
  <c r="Q137"/>
  <c r="O137"/>
  <c r="Q136"/>
  <c r="O136"/>
  <c r="Q129"/>
  <c r="O129"/>
  <c r="Q128"/>
  <c r="O128"/>
  <c r="Q127"/>
  <c r="O127"/>
  <c r="Q126"/>
  <c r="O126"/>
  <c r="Q125"/>
  <c r="O125"/>
  <c r="Q124"/>
  <c r="O124"/>
  <c r="Q123"/>
  <c r="O123"/>
  <c r="Q116"/>
  <c r="O116"/>
  <c r="Q115"/>
  <c r="O115"/>
  <c r="Q114"/>
  <c r="O114"/>
  <c r="Q113"/>
  <c r="O113"/>
  <c r="Q112"/>
  <c r="O112"/>
  <c r="Q111"/>
  <c r="O111"/>
  <c r="Q110"/>
  <c r="O110"/>
  <c r="Q103"/>
  <c r="O103"/>
  <c r="Q102"/>
  <c r="O102"/>
  <c r="Q101"/>
  <c r="O101"/>
  <c r="Q100"/>
  <c r="O100"/>
  <c r="Q99"/>
  <c r="O99"/>
  <c r="Q98"/>
  <c r="O98"/>
  <c r="Q97"/>
  <c r="O97"/>
  <c r="Q90"/>
  <c r="O90"/>
  <c r="Q89"/>
  <c r="O89"/>
  <c r="Q88"/>
  <c r="O88"/>
  <c r="Q87"/>
  <c r="O87"/>
  <c r="Q86"/>
  <c r="O86"/>
  <c r="Q85"/>
  <c r="O85"/>
  <c r="Q84"/>
  <c r="O84"/>
  <c r="Q69"/>
  <c r="O69"/>
  <c r="Q68"/>
  <c r="O68"/>
  <c r="Q67"/>
  <c r="O67"/>
  <c r="Q66"/>
  <c r="O66"/>
  <c r="Q65"/>
  <c r="O65"/>
  <c r="Q64"/>
  <c r="O64"/>
  <c r="Q52"/>
  <c r="O52"/>
  <c r="Q51"/>
  <c r="O51"/>
  <c r="Q50"/>
  <c r="O50"/>
  <c r="Q49"/>
  <c r="O49"/>
  <c r="Q48"/>
  <c r="O48"/>
  <c r="Q47"/>
  <c r="O47"/>
  <c r="P69" l="1"/>
  <c r="P85"/>
  <c r="P49"/>
  <c r="P212"/>
  <c r="P211"/>
  <c r="P189"/>
  <c r="P190"/>
  <c r="P181"/>
  <c r="P184"/>
  <c r="P187"/>
  <c r="P188"/>
  <c r="P183"/>
  <c r="P185"/>
  <c r="P87"/>
  <c r="P180"/>
  <c r="P171"/>
  <c r="P173"/>
  <c r="P175"/>
  <c r="P176"/>
  <c r="P178"/>
  <c r="P172"/>
  <c r="P177"/>
  <c r="P149"/>
  <c r="P169"/>
  <c r="P153"/>
  <c r="P155"/>
  <c r="P140"/>
  <c r="P150"/>
  <c r="P156"/>
  <c r="P99"/>
  <c r="P151"/>
  <c r="P154"/>
  <c r="P152"/>
  <c r="P138"/>
  <c r="P137"/>
  <c r="P139"/>
  <c r="P113"/>
  <c r="P125"/>
  <c r="P127"/>
  <c r="P129"/>
  <c r="P142"/>
  <c r="P112"/>
  <c r="P116"/>
  <c r="P124"/>
  <c r="P141"/>
  <c r="P115"/>
  <c r="P123"/>
  <c r="P126"/>
  <c r="P128"/>
  <c r="P64"/>
  <c r="P68"/>
  <c r="P84"/>
  <c r="P100"/>
  <c r="P102"/>
  <c r="P114"/>
  <c r="P110"/>
  <c r="P111"/>
  <c r="P103"/>
  <c r="P101"/>
  <c r="P98"/>
  <c r="P86"/>
  <c r="P88"/>
  <c r="P90"/>
  <c r="P89"/>
  <c r="P65"/>
  <c r="P47"/>
  <c r="P51"/>
  <c r="P67"/>
  <c r="P52"/>
  <c r="P48"/>
  <c r="R216" l="1"/>
  <c r="S216"/>
  <c r="T216"/>
  <c r="U216"/>
  <c r="R72"/>
  <c r="S72"/>
  <c r="T72"/>
  <c r="U72"/>
  <c r="O396" l="1"/>
  <c r="Q396"/>
  <c r="Q395"/>
  <c r="T399"/>
  <c r="S399"/>
  <c r="R399"/>
  <c r="M399"/>
  <c r="M400" s="1"/>
  <c r="L399"/>
  <c r="L400" s="1"/>
  <c r="K399"/>
  <c r="K400" s="1"/>
  <c r="J399"/>
  <c r="O395"/>
  <c r="Q392"/>
  <c r="O392"/>
  <c r="Q391"/>
  <c r="O391"/>
  <c r="Q388"/>
  <c r="O388"/>
  <c r="Q383"/>
  <c r="O383"/>
  <c r="Q378"/>
  <c r="O378"/>
  <c r="Q376"/>
  <c r="O376"/>
  <c r="P396" l="1"/>
  <c r="P388"/>
  <c r="P383"/>
  <c r="K401"/>
  <c r="P391"/>
  <c r="P378"/>
  <c r="P392"/>
  <c r="P376"/>
  <c r="P395"/>
  <c r="Q399"/>
  <c r="Q400" s="1"/>
  <c r="O399"/>
  <c r="O400" s="1"/>
  <c r="P399" l="1"/>
  <c r="P400" s="1"/>
  <c r="O401" s="1"/>
  <c r="L217" l="1"/>
  <c r="M217"/>
  <c r="N217"/>
  <c r="K217"/>
  <c r="Q215"/>
  <c r="N231"/>
  <c r="M231"/>
  <c r="L231"/>
  <c r="K231"/>
  <c r="U230"/>
  <c r="T230"/>
  <c r="S230"/>
  <c r="R230"/>
  <c r="N230"/>
  <c r="M230"/>
  <c r="L230"/>
  <c r="K230"/>
  <c r="J230"/>
  <c r="Q228"/>
  <c r="O228"/>
  <c r="Q227"/>
  <c r="O227"/>
  <c r="N216"/>
  <c r="M216"/>
  <c r="L216"/>
  <c r="K216"/>
  <c r="J216"/>
  <c r="O215"/>
  <c r="L245" l="1"/>
  <c r="P215"/>
  <c r="M245"/>
  <c r="L244"/>
  <c r="S244"/>
  <c r="M244"/>
  <c r="Q231"/>
  <c r="T244"/>
  <c r="K244"/>
  <c r="P228"/>
  <c r="Q230"/>
  <c r="J244"/>
  <c r="N244"/>
  <c r="U244"/>
  <c r="O216"/>
  <c r="O230"/>
  <c r="K232"/>
  <c r="R244"/>
  <c r="O217"/>
  <c r="K245"/>
  <c r="K218"/>
  <c r="N245"/>
  <c r="O231"/>
  <c r="P227"/>
  <c r="O244" l="1"/>
  <c r="K246"/>
  <c r="P231"/>
  <c r="P230"/>
  <c r="O245"/>
  <c r="O232" l="1"/>
  <c r="U347" l="1"/>
  <c r="T347"/>
  <c r="S347"/>
  <c r="R347"/>
  <c r="N347"/>
  <c r="M347"/>
  <c r="L347"/>
  <c r="K347"/>
  <c r="J347"/>
  <c r="U346"/>
  <c r="T346"/>
  <c r="S346"/>
  <c r="R346"/>
  <c r="N346"/>
  <c r="M346"/>
  <c r="L346"/>
  <c r="K346"/>
  <c r="J346"/>
  <c r="U345"/>
  <c r="T345"/>
  <c r="S345"/>
  <c r="R345"/>
  <c r="N345"/>
  <c r="M345"/>
  <c r="L345"/>
  <c r="K345"/>
  <c r="J345"/>
  <c r="U344"/>
  <c r="T344"/>
  <c r="S344"/>
  <c r="R344"/>
  <c r="N344"/>
  <c r="M344"/>
  <c r="L344"/>
  <c r="K344"/>
  <c r="J344"/>
  <c r="J310"/>
  <c r="K310"/>
  <c r="L310"/>
  <c r="M310"/>
  <c r="N310"/>
  <c r="R310"/>
  <c r="S310"/>
  <c r="T310"/>
  <c r="U310"/>
  <c r="J311"/>
  <c r="K311"/>
  <c r="L311"/>
  <c r="M311"/>
  <c r="N311"/>
  <c r="R311"/>
  <c r="S311"/>
  <c r="T311"/>
  <c r="U311"/>
  <c r="J312"/>
  <c r="K312"/>
  <c r="L312"/>
  <c r="M312"/>
  <c r="N312"/>
  <c r="R312"/>
  <c r="S312"/>
  <c r="T312"/>
  <c r="U312"/>
  <c r="J313"/>
  <c r="K313"/>
  <c r="L313"/>
  <c r="M313"/>
  <c r="N313"/>
  <c r="R313"/>
  <c r="S313"/>
  <c r="T313"/>
  <c r="U313"/>
  <c r="J314"/>
  <c r="K314"/>
  <c r="L314"/>
  <c r="M314"/>
  <c r="N314"/>
  <c r="O314"/>
  <c r="P314"/>
  <c r="Q314"/>
  <c r="R314"/>
  <c r="S314"/>
  <c r="T314"/>
  <c r="U314"/>
  <c r="J315"/>
  <c r="K315"/>
  <c r="L315"/>
  <c r="M315"/>
  <c r="N315"/>
  <c r="O315"/>
  <c r="P315"/>
  <c r="Q315"/>
  <c r="R315"/>
  <c r="S315"/>
  <c r="T315"/>
  <c r="U315"/>
  <c r="J316"/>
  <c r="K316"/>
  <c r="L316"/>
  <c r="M316"/>
  <c r="N316"/>
  <c r="O316"/>
  <c r="P316"/>
  <c r="Q316"/>
  <c r="R316"/>
  <c r="S316"/>
  <c r="T316"/>
  <c r="U316"/>
  <c r="J317"/>
  <c r="K317"/>
  <c r="L317"/>
  <c r="M317"/>
  <c r="N317"/>
  <c r="O317"/>
  <c r="P317"/>
  <c r="Q317"/>
  <c r="R317"/>
  <c r="S317"/>
  <c r="T317"/>
  <c r="U317"/>
  <c r="J318"/>
  <c r="K318"/>
  <c r="L318"/>
  <c r="M318"/>
  <c r="N318"/>
  <c r="O318"/>
  <c r="P318"/>
  <c r="Q318"/>
  <c r="R318"/>
  <c r="S318"/>
  <c r="T318"/>
  <c r="U318"/>
  <c r="J319"/>
  <c r="K319"/>
  <c r="L319"/>
  <c r="M319"/>
  <c r="N319"/>
  <c r="O319"/>
  <c r="P319"/>
  <c r="Q319"/>
  <c r="R319"/>
  <c r="S319"/>
  <c r="T319"/>
  <c r="U319"/>
  <c r="J320"/>
  <c r="K320"/>
  <c r="L320"/>
  <c r="M320"/>
  <c r="N320"/>
  <c r="O320"/>
  <c r="P320"/>
  <c r="Q320"/>
  <c r="R320"/>
  <c r="S320"/>
  <c r="T320"/>
  <c r="U320"/>
  <c r="J321"/>
  <c r="K321"/>
  <c r="L321"/>
  <c r="M321"/>
  <c r="N321"/>
  <c r="O321"/>
  <c r="P321"/>
  <c r="Q321"/>
  <c r="R321"/>
  <c r="S321"/>
  <c r="T321"/>
  <c r="U321"/>
  <c r="J322"/>
  <c r="K322"/>
  <c r="L322"/>
  <c r="M322"/>
  <c r="N322"/>
  <c r="O322"/>
  <c r="P322"/>
  <c r="Q322"/>
  <c r="R322"/>
  <c r="S322"/>
  <c r="T322"/>
  <c r="U322"/>
  <c r="J323"/>
  <c r="K323"/>
  <c r="L323"/>
  <c r="M323"/>
  <c r="N323"/>
  <c r="O323"/>
  <c r="P323"/>
  <c r="Q323"/>
  <c r="R323"/>
  <c r="S323"/>
  <c r="T323"/>
  <c r="U323"/>
  <c r="J324"/>
  <c r="K324"/>
  <c r="L324"/>
  <c r="M324"/>
  <c r="N324"/>
  <c r="O324"/>
  <c r="P324"/>
  <c r="Q324"/>
  <c r="R324"/>
  <c r="S324"/>
  <c r="T324"/>
  <c r="U324"/>
  <c r="J325"/>
  <c r="K325"/>
  <c r="L325"/>
  <c r="M325"/>
  <c r="N325"/>
  <c r="O325"/>
  <c r="P325"/>
  <c r="Q325"/>
  <c r="R325"/>
  <c r="S325"/>
  <c r="T325"/>
  <c r="U325"/>
  <c r="J326"/>
  <c r="K326"/>
  <c r="L326"/>
  <c r="M326"/>
  <c r="N326"/>
  <c r="O326"/>
  <c r="P326"/>
  <c r="Q326"/>
  <c r="R326"/>
  <c r="S326"/>
  <c r="T326"/>
  <c r="U326"/>
  <c r="J327"/>
  <c r="K327"/>
  <c r="L327"/>
  <c r="M327"/>
  <c r="N327"/>
  <c r="O327"/>
  <c r="P327"/>
  <c r="Q327"/>
  <c r="R327"/>
  <c r="S327"/>
  <c r="T327"/>
  <c r="U327"/>
  <c r="J328"/>
  <c r="K328"/>
  <c r="L328"/>
  <c r="M328"/>
  <c r="N328"/>
  <c r="O328"/>
  <c r="P328"/>
  <c r="Q328"/>
  <c r="R328"/>
  <c r="S328"/>
  <c r="T328"/>
  <c r="U328"/>
  <c r="J329"/>
  <c r="K329"/>
  <c r="L329"/>
  <c r="M329"/>
  <c r="N329"/>
  <c r="O329"/>
  <c r="P329"/>
  <c r="Q329"/>
  <c r="R329"/>
  <c r="S329"/>
  <c r="T329"/>
  <c r="U329"/>
  <c r="L330"/>
  <c r="M330"/>
  <c r="N330"/>
  <c r="O330"/>
  <c r="P330"/>
  <c r="Q330"/>
  <c r="R330"/>
  <c r="S330"/>
  <c r="T330"/>
  <c r="U330"/>
  <c r="J331"/>
  <c r="K331"/>
  <c r="L331"/>
  <c r="M331"/>
  <c r="N331"/>
  <c r="O331"/>
  <c r="P331"/>
  <c r="Q331"/>
  <c r="R331"/>
  <c r="S331"/>
  <c r="T331"/>
  <c r="U331"/>
  <c r="J332"/>
  <c r="K332"/>
  <c r="L332"/>
  <c r="M332"/>
  <c r="N332"/>
  <c r="O332"/>
  <c r="P332"/>
  <c r="Q332"/>
  <c r="R332"/>
  <c r="S332"/>
  <c r="T332"/>
  <c r="U332"/>
  <c r="U309"/>
  <c r="T309"/>
  <c r="S309"/>
  <c r="R309"/>
  <c r="N309"/>
  <c r="M309"/>
  <c r="L309"/>
  <c r="K309"/>
  <c r="J309"/>
  <c r="J280"/>
  <c r="K280"/>
  <c r="L280"/>
  <c r="M280"/>
  <c r="N280"/>
  <c r="O280"/>
  <c r="P280"/>
  <c r="Q280"/>
  <c r="R280"/>
  <c r="S280"/>
  <c r="T280"/>
  <c r="U280"/>
  <c r="J281"/>
  <c r="K281"/>
  <c r="L281"/>
  <c r="M281"/>
  <c r="N281"/>
  <c r="O281"/>
  <c r="P281"/>
  <c r="Q281"/>
  <c r="R281"/>
  <c r="S281"/>
  <c r="T281"/>
  <c r="U281"/>
  <c r="J282"/>
  <c r="K282"/>
  <c r="L282"/>
  <c r="M282"/>
  <c r="N282"/>
  <c r="O282"/>
  <c r="P282"/>
  <c r="Q282"/>
  <c r="R282"/>
  <c r="S282"/>
  <c r="T282"/>
  <c r="U282"/>
  <c r="J283"/>
  <c r="K283"/>
  <c r="L283"/>
  <c r="M283"/>
  <c r="N283"/>
  <c r="O283"/>
  <c r="P283"/>
  <c r="Q283"/>
  <c r="R283"/>
  <c r="S283"/>
  <c r="T283"/>
  <c r="U283"/>
  <c r="J284"/>
  <c r="K284"/>
  <c r="L284"/>
  <c r="M284"/>
  <c r="N284"/>
  <c r="O284"/>
  <c r="P284"/>
  <c r="Q284"/>
  <c r="R284"/>
  <c r="S284"/>
  <c r="T284"/>
  <c r="U284"/>
  <c r="J285"/>
  <c r="K285"/>
  <c r="L285"/>
  <c r="M285"/>
  <c r="N285"/>
  <c r="O285"/>
  <c r="P285"/>
  <c r="Q285"/>
  <c r="R285"/>
  <c r="S285"/>
  <c r="T285"/>
  <c r="U285"/>
  <c r="J286"/>
  <c r="K286"/>
  <c r="L286"/>
  <c r="M286"/>
  <c r="N286"/>
  <c r="O286"/>
  <c r="P286"/>
  <c r="Q286"/>
  <c r="R286"/>
  <c r="S286"/>
  <c r="T286"/>
  <c r="U286"/>
  <c r="J287"/>
  <c r="K287"/>
  <c r="L287"/>
  <c r="M287"/>
  <c r="N287"/>
  <c r="O287"/>
  <c r="P287"/>
  <c r="Q287"/>
  <c r="R287"/>
  <c r="S287"/>
  <c r="T287"/>
  <c r="U287"/>
  <c r="J288"/>
  <c r="K288"/>
  <c r="L288"/>
  <c r="M288"/>
  <c r="N288"/>
  <c r="O288"/>
  <c r="P288"/>
  <c r="Q288"/>
  <c r="R288"/>
  <c r="S288"/>
  <c r="T288"/>
  <c r="U288"/>
  <c r="J289"/>
  <c r="K289"/>
  <c r="L289"/>
  <c r="M289"/>
  <c r="N289"/>
  <c r="O289"/>
  <c r="P289"/>
  <c r="Q289"/>
  <c r="R289"/>
  <c r="S289"/>
  <c r="T289"/>
  <c r="U289"/>
  <c r="J290"/>
  <c r="K290"/>
  <c r="L290"/>
  <c r="M290"/>
  <c r="N290"/>
  <c r="O290"/>
  <c r="P290"/>
  <c r="Q290"/>
  <c r="R290"/>
  <c r="S290"/>
  <c r="T290"/>
  <c r="U290"/>
  <c r="J291"/>
  <c r="K291"/>
  <c r="L291"/>
  <c r="M291"/>
  <c r="N291"/>
  <c r="O291"/>
  <c r="P291"/>
  <c r="Q291"/>
  <c r="R291"/>
  <c r="S291"/>
  <c r="T291"/>
  <c r="U291"/>
  <c r="J292"/>
  <c r="K292"/>
  <c r="L292"/>
  <c r="M292"/>
  <c r="N292"/>
  <c r="O292"/>
  <c r="P292"/>
  <c r="Q292"/>
  <c r="R292"/>
  <c r="S292"/>
  <c r="T292"/>
  <c r="U292"/>
  <c r="J293"/>
  <c r="K293"/>
  <c r="L293"/>
  <c r="M293"/>
  <c r="N293"/>
  <c r="O293"/>
  <c r="P293"/>
  <c r="Q293"/>
  <c r="R293"/>
  <c r="S293"/>
  <c r="T293"/>
  <c r="U293"/>
  <c r="J294"/>
  <c r="K294"/>
  <c r="L294"/>
  <c r="M294"/>
  <c r="N294"/>
  <c r="O294"/>
  <c r="P294"/>
  <c r="Q294"/>
  <c r="R294"/>
  <c r="S294"/>
  <c r="T294"/>
  <c r="U294"/>
  <c r="J295"/>
  <c r="K295"/>
  <c r="L295"/>
  <c r="M295"/>
  <c r="N295"/>
  <c r="O295"/>
  <c r="P295"/>
  <c r="Q295"/>
  <c r="R295"/>
  <c r="S295"/>
  <c r="T295"/>
  <c r="U295"/>
  <c r="J296"/>
  <c r="K296"/>
  <c r="L296"/>
  <c r="M296"/>
  <c r="N296"/>
  <c r="O296"/>
  <c r="P296"/>
  <c r="Q296"/>
  <c r="R296"/>
  <c r="S296"/>
  <c r="T296"/>
  <c r="U296"/>
  <c r="J297"/>
  <c r="K297"/>
  <c r="L297"/>
  <c r="M297"/>
  <c r="N297"/>
  <c r="O297"/>
  <c r="P297"/>
  <c r="Q297"/>
  <c r="R297"/>
  <c r="S297"/>
  <c r="T297"/>
  <c r="U297"/>
  <c r="J298"/>
  <c r="K298"/>
  <c r="L298"/>
  <c r="M298"/>
  <c r="N298"/>
  <c r="O298"/>
  <c r="P298"/>
  <c r="Q298"/>
  <c r="R298"/>
  <c r="S298"/>
  <c r="T298"/>
  <c r="U298"/>
  <c r="J299"/>
  <c r="K299"/>
  <c r="L299"/>
  <c r="M299"/>
  <c r="N299"/>
  <c r="O299"/>
  <c r="P299"/>
  <c r="Q299"/>
  <c r="R299"/>
  <c r="S299"/>
  <c r="T299"/>
  <c r="U299"/>
  <c r="U279"/>
  <c r="T279"/>
  <c r="S279"/>
  <c r="R279"/>
  <c r="N279"/>
  <c r="M279"/>
  <c r="L279"/>
  <c r="K279"/>
  <c r="J279"/>
  <c r="J259"/>
  <c r="K259"/>
  <c r="L259"/>
  <c r="M259"/>
  <c r="N259"/>
  <c r="R259"/>
  <c r="S259"/>
  <c r="T259"/>
  <c r="U259"/>
  <c r="J260"/>
  <c r="K260"/>
  <c r="L260"/>
  <c r="M260"/>
  <c r="N260"/>
  <c r="R260"/>
  <c r="S260"/>
  <c r="T260"/>
  <c r="U260"/>
  <c r="J261"/>
  <c r="K261"/>
  <c r="L261"/>
  <c r="M261"/>
  <c r="N261"/>
  <c r="R261"/>
  <c r="S261"/>
  <c r="T261"/>
  <c r="U261"/>
  <c r="J262"/>
  <c r="K262"/>
  <c r="L262"/>
  <c r="M262"/>
  <c r="N262"/>
  <c r="R262"/>
  <c r="S262"/>
  <c r="T262"/>
  <c r="U262"/>
  <c r="J263"/>
  <c r="K263"/>
  <c r="L263"/>
  <c r="M263"/>
  <c r="N263"/>
  <c r="R263"/>
  <c r="S263"/>
  <c r="T263"/>
  <c r="U263"/>
  <c r="J264"/>
  <c r="K264"/>
  <c r="L264"/>
  <c r="M264"/>
  <c r="N264"/>
  <c r="R264"/>
  <c r="S264"/>
  <c r="T264"/>
  <c r="U264"/>
  <c r="J265"/>
  <c r="K265"/>
  <c r="L265"/>
  <c r="M265"/>
  <c r="N265"/>
  <c r="O265"/>
  <c r="P265"/>
  <c r="Q265"/>
  <c r="R265"/>
  <c r="S265"/>
  <c r="T265"/>
  <c r="U265"/>
  <c r="J266"/>
  <c r="K266"/>
  <c r="L266"/>
  <c r="M266"/>
  <c r="N266"/>
  <c r="O266"/>
  <c r="P266"/>
  <c r="Q266"/>
  <c r="R266"/>
  <c r="S266"/>
  <c r="T266"/>
  <c r="U266"/>
  <c r="J267"/>
  <c r="K267"/>
  <c r="L267"/>
  <c r="M267"/>
  <c r="N267"/>
  <c r="O267"/>
  <c r="P267"/>
  <c r="Q267"/>
  <c r="R267"/>
  <c r="S267"/>
  <c r="T267"/>
  <c r="U267"/>
  <c r="U258"/>
  <c r="T258"/>
  <c r="S258"/>
  <c r="R258"/>
  <c r="N258"/>
  <c r="N192"/>
  <c r="N191"/>
  <c r="O264"/>
  <c r="N157"/>
  <c r="O313"/>
  <c r="O263"/>
  <c r="N143"/>
  <c r="O312"/>
  <c r="O262"/>
  <c r="N130"/>
  <c r="O311"/>
  <c r="N117"/>
  <c r="O310"/>
  <c r="O279"/>
  <c r="N104"/>
  <c r="Q261"/>
  <c r="O261"/>
  <c r="N91"/>
  <c r="O260"/>
  <c r="O70"/>
  <c r="O71"/>
  <c r="N72"/>
  <c r="O309"/>
  <c r="O53"/>
  <c r="O344" s="1"/>
  <c r="O54"/>
  <c r="N55"/>
  <c r="O258"/>
  <c r="O346" l="1"/>
  <c r="O345"/>
  <c r="O347"/>
  <c r="O259"/>
  <c r="N333"/>
  <c r="N334" s="1"/>
  <c r="N268"/>
  <c r="N269" s="1"/>
  <c r="O72"/>
  <c r="P309"/>
  <c r="Q309"/>
  <c r="P261"/>
  <c r="N300"/>
  <c r="N301" s="1"/>
  <c r="N348"/>
  <c r="N349" s="1"/>
  <c r="A332" l="1"/>
  <c r="A331"/>
  <c r="A330"/>
  <c r="A329"/>
  <c r="A328"/>
  <c r="A327"/>
  <c r="A326"/>
  <c r="A325"/>
  <c r="A324"/>
  <c r="A323"/>
  <c r="A322"/>
  <c r="A321"/>
  <c r="A320"/>
  <c r="A319"/>
  <c r="A318"/>
  <c r="A317"/>
  <c r="A316"/>
  <c r="Q71"/>
  <c r="Q70"/>
  <c r="Q260"/>
  <c r="Q54"/>
  <c r="Q53"/>
  <c r="Q346" l="1"/>
  <c r="Q347"/>
  <c r="Q345"/>
  <c r="Q344"/>
  <c r="Q259"/>
  <c r="Q258"/>
  <c r="P54"/>
  <c r="P53"/>
  <c r="P71"/>
  <c r="P70"/>
  <c r="P260"/>
  <c r="P347" l="1"/>
  <c r="P346"/>
  <c r="P345"/>
  <c r="P344"/>
  <c r="P259"/>
  <c r="P258"/>
  <c r="U191"/>
  <c r="U348" l="1"/>
  <c r="U333"/>
  <c r="U300"/>
  <c r="U268"/>
  <c r="A286"/>
  <c r="A285"/>
  <c r="A284"/>
  <c r="A283"/>
  <c r="A282"/>
  <c r="A281"/>
  <c r="A280"/>
  <c r="M192" l="1"/>
  <c r="L192"/>
  <c r="K192"/>
  <c r="Q264"/>
  <c r="K193" l="1"/>
  <c r="T191"/>
  <c r="S191"/>
  <c r="R191"/>
  <c r="M191"/>
  <c r="L191"/>
  <c r="K191"/>
  <c r="J191"/>
  <c r="Q216" l="1"/>
  <c r="Q244" s="1"/>
  <c r="Q217"/>
  <c r="Q245" s="1"/>
  <c r="S143"/>
  <c r="U157"/>
  <c r="T157"/>
  <c r="S157"/>
  <c r="R157"/>
  <c r="M157"/>
  <c r="L157"/>
  <c r="K157"/>
  <c r="J157"/>
  <c r="Q157"/>
  <c r="U143"/>
  <c r="T143"/>
  <c r="R143"/>
  <c r="M143"/>
  <c r="L143"/>
  <c r="K143"/>
  <c r="J143"/>
  <c r="Q313"/>
  <c r="Q263"/>
  <c r="Q311"/>
  <c r="J117"/>
  <c r="K117"/>
  <c r="L117"/>
  <c r="M117"/>
  <c r="R117"/>
  <c r="S117"/>
  <c r="T117"/>
  <c r="U117"/>
  <c r="Q262"/>
  <c r="J130"/>
  <c r="K130"/>
  <c r="L130"/>
  <c r="M130"/>
  <c r="R130"/>
  <c r="S130"/>
  <c r="T130"/>
  <c r="U130"/>
  <c r="Q130" l="1"/>
  <c r="Q312"/>
  <c r="Q143"/>
  <c r="O117"/>
  <c r="P6" s="1"/>
  <c r="V6" s="1"/>
  <c r="O130"/>
  <c r="S6" s="1"/>
  <c r="V7" s="1"/>
  <c r="O143"/>
  <c r="P7" s="1"/>
  <c r="V8" s="1"/>
  <c r="U359"/>
  <c r="T359"/>
  <c r="T361" s="1"/>
  <c r="O157"/>
  <c r="S7" s="1"/>
  <c r="V9" s="1"/>
  <c r="V157"/>
  <c r="P311"/>
  <c r="P262"/>
  <c r="V117"/>
  <c r="Q117"/>
  <c r="P313"/>
  <c r="V130"/>
  <c r="V143"/>
  <c r="P264"/>
  <c r="P263"/>
  <c r="P312"/>
  <c r="V38"/>
  <c r="P117" l="1"/>
  <c r="P130"/>
  <c r="P143"/>
  <c r="P157"/>
  <c r="A263" l="1"/>
  <c r="Q310"/>
  <c r="P310" l="1"/>
  <c r="U104"/>
  <c r="U91"/>
  <c r="U55"/>
  <c r="V35"/>
  <c r="K233" l="1"/>
  <c r="K247"/>
  <c r="K219"/>
  <c r="K336"/>
  <c r="K351"/>
  <c r="K271"/>
  <c r="K303"/>
  <c r="K194"/>
  <c r="T55"/>
  <c r="S55"/>
  <c r="R55"/>
  <c r="V37"/>
  <c r="V36"/>
  <c r="X351" l="1"/>
  <c r="V351"/>
  <c r="V353" s="1"/>
  <c r="V55"/>
  <c r="V72"/>
  <c r="A279"/>
  <c r="A299"/>
  <c r="A347" l="1"/>
  <c r="A346"/>
  <c r="A345"/>
  <c r="A344"/>
  <c r="A315"/>
  <c r="A314"/>
  <c r="A313"/>
  <c r="A312"/>
  <c r="A311"/>
  <c r="A310"/>
  <c r="A309"/>
  <c r="A298"/>
  <c r="A297"/>
  <c r="A296"/>
  <c r="A295"/>
  <c r="A294"/>
  <c r="A293"/>
  <c r="A292"/>
  <c r="A291"/>
  <c r="A290"/>
  <c r="A289"/>
  <c r="A288"/>
  <c r="A287"/>
  <c r="J348" l="1"/>
  <c r="L348"/>
  <c r="L349" s="1"/>
  <c r="T348"/>
  <c r="R348"/>
  <c r="J333"/>
  <c r="L333"/>
  <c r="L334" s="1"/>
  <c r="R333"/>
  <c r="T333"/>
  <c r="K348"/>
  <c r="K349" s="1"/>
  <c r="M348"/>
  <c r="M349" s="1"/>
  <c r="S348"/>
  <c r="J300"/>
  <c r="L300"/>
  <c r="L301" s="1"/>
  <c r="R300"/>
  <c r="T300"/>
  <c r="K333"/>
  <c r="K334" s="1"/>
  <c r="M333"/>
  <c r="M334" s="1"/>
  <c r="S333"/>
  <c r="K300"/>
  <c r="K301" s="1"/>
  <c r="M300"/>
  <c r="M301" s="1"/>
  <c r="S300"/>
  <c r="K335" l="1"/>
  <c r="K350"/>
  <c r="X353" s="1"/>
  <c r="K302"/>
  <c r="A267"/>
  <c r="A266"/>
  <c r="A265"/>
  <c r="A264"/>
  <c r="A262"/>
  <c r="A261"/>
  <c r="A260" l="1"/>
  <c r="A259"/>
  <c r="M258"/>
  <c r="L258"/>
  <c r="K258"/>
  <c r="J258"/>
  <c r="A258"/>
  <c r="T268" l="1"/>
  <c r="M268"/>
  <c r="M269" s="1"/>
  <c r="R268"/>
  <c r="K268"/>
  <c r="K269" s="1"/>
  <c r="S268"/>
  <c r="J268"/>
  <c r="L268"/>
  <c r="L269" s="1"/>
  <c r="T104"/>
  <c r="S104"/>
  <c r="R104"/>
  <c r="M104"/>
  <c r="L104"/>
  <c r="K104"/>
  <c r="J104"/>
  <c r="Q279"/>
  <c r="T91"/>
  <c r="S91"/>
  <c r="R91"/>
  <c r="M91"/>
  <c r="L91"/>
  <c r="K91"/>
  <c r="J91"/>
  <c r="M72"/>
  <c r="L72"/>
  <c r="K72"/>
  <c r="J72"/>
  <c r="K55"/>
  <c r="M55"/>
  <c r="L55"/>
  <c r="J55"/>
  <c r="R359" l="1"/>
  <c r="R361" s="1"/>
  <c r="K270"/>
  <c r="S359"/>
  <c r="S361" s="1"/>
  <c r="O192"/>
  <c r="J360" s="1"/>
  <c r="Q192"/>
  <c r="O191"/>
  <c r="Q191"/>
  <c r="Q91"/>
  <c r="U361"/>
  <c r="V91"/>
  <c r="O91"/>
  <c r="P5" s="1"/>
  <c r="V4" s="1"/>
  <c r="V104"/>
  <c r="Q72"/>
  <c r="O55"/>
  <c r="O104"/>
  <c r="S5" s="1"/>
  <c r="V5" s="1"/>
  <c r="Q55"/>
  <c r="S4"/>
  <c r="V3" s="1"/>
  <c r="P279"/>
  <c r="Q104"/>
  <c r="K234" l="1"/>
  <c r="K220"/>
  <c r="K248"/>
  <c r="P4"/>
  <c r="V1" s="1"/>
  <c r="Q300"/>
  <c r="Q301" s="1"/>
  <c r="K195"/>
  <c r="Q268"/>
  <c r="Q269" s="1"/>
  <c r="J359"/>
  <c r="Q348"/>
  <c r="Q349" s="1"/>
  <c r="Q333"/>
  <c r="Q334" s="1"/>
  <c r="O348"/>
  <c r="O349" s="1"/>
  <c r="O333"/>
  <c r="O334" s="1"/>
  <c r="O300"/>
  <c r="O301" s="1"/>
  <c r="O268"/>
  <c r="O269" s="1"/>
  <c r="P192"/>
  <c r="L360" s="1"/>
  <c r="P191"/>
  <c r="H360"/>
  <c r="K352"/>
  <c r="K337"/>
  <c r="K304"/>
  <c r="P72"/>
  <c r="P55"/>
  <c r="P104"/>
  <c r="P91"/>
  <c r="P216" l="1"/>
  <c r="P244" s="1"/>
  <c r="P217"/>
  <c r="P268"/>
  <c r="P269" s="1"/>
  <c r="P348"/>
  <c r="P349" s="1"/>
  <c r="O350" s="1"/>
  <c r="L359"/>
  <c r="L361" s="1"/>
  <c r="P333"/>
  <c r="P334" s="1"/>
  <c r="O335" s="1"/>
  <c r="P300"/>
  <c r="P301" s="1"/>
  <c r="N360"/>
  <c r="V360" s="1"/>
  <c r="O193"/>
  <c r="K272"/>
  <c r="X352" s="1"/>
  <c r="X354" s="1"/>
  <c r="H359"/>
  <c r="H361" s="1"/>
  <c r="J361"/>
  <c r="O218" l="1"/>
  <c r="O246" s="1"/>
  <c r="P245"/>
  <c r="V352"/>
  <c r="V354" s="1"/>
  <c r="Q360"/>
  <c r="H363"/>
  <c r="N359"/>
  <c r="N361" s="1"/>
  <c r="O302"/>
  <c r="O270"/>
  <c r="Q359"/>
  <c r="Q361" l="1"/>
</calcChain>
</file>

<file path=xl/comments1.xml><?xml version="1.0" encoding="utf-8"?>
<comments xmlns="http://schemas.openxmlformats.org/spreadsheetml/2006/main">
  <authors>
    <author>Gelu Gherghin</author>
    <author>Windows User</author>
  </authors>
  <commentList>
    <comment ref="P4" author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7"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7"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9"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5"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 xml:space="preserve">"Se alege o disciplină (1) din pachetul  opțional 1 (cod pachet)" </t>
        </r>
        <r>
          <rPr>
            <b/>
            <sz val="9"/>
            <color indexed="10"/>
            <rFont val="Tahoma"/>
            <family val="2"/>
            <charset val="238"/>
          </rPr>
          <t xml:space="preserve">sau </t>
        </r>
        <r>
          <rPr>
            <i/>
            <sz val="9"/>
            <color indexed="10"/>
            <rFont val="Tahoma"/>
            <family val="2"/>
            <charset val="238"/>
          </rPr>
          <t xml:space="preserve">"Se aleg două discipline (1 și 2) din pachetul  opțional 1 (cod pachet)" </t>
        </r>
        <r>
          <rPr>
            <b/>
            <sz val="9"/>
            <color indexed="10"/>
            <rFont val="Tahoma"/>
            <family val="2"/>
            <charset val="238"/>
          </rPr>
          <t xml:space="preserve">sau </t>
        </r>
        <r>
          <rPr>
            <i/>
            <sz val="9"/>
            <color indexed="10"/>
            <rFont val="Tahoma"/>
            <family val="2"/>
            <charset val="238"/>
          </rPr>
          <t>"Se alege câte o disciplină  (1 și 2) din pachetele optionale 1 (cod pachet), 2 (cod pachet) și două discipline (3 și 4) din pachetul  opțional 3 (cod pachet)".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6" authorId="1">
      <text>
        <r>
          <rPr>
            <b/>
            <sz val="9"/>
            <color indexed="81"/>
            <rFont val="Tahoma"/>
            <family val="2"/>
            <charset val="238"/>
          </rPr>
          <t xml:space="preserve">Gelu Gherghin:
</t>
        </r>
        <r>
          <rPr>
            <sz val="9"/>
            <color indexed="10"/>
            <rFont val="Tahoma"/>
            <family val="2"/>
            <charset val="238"/>
          </rPr>
          <t xml:space="preserve">nr. credite obligatorii + nr. credite opționale trebuie să dea 240
</t>
        </r>
      </text>
    </comment>
    <comment ref="A17" authorId="1">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240, ele trebuie mutate după "Și", înainte de cele 4  credite alocate disciplinei Educație fizică.  În ambele situații e corect numai dacă Obligatorii+Opționale=240</t>
        </r>
      </text>
    </comment>
    <comment ref="A2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32" authorId="1">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B4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4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5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56" author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 </t>
        </r>
        <r>
          <rPr>
            <b/>
            <sz val="9"/>
            <color indexed="10"/>
            <rFont val="Tahoma"/>
            <family val="2"/>
            <charset val="238"/>
          </rPr>
          <t>DACĂ FACULTATEA DUMNEAVOASTRĂ ESTE DESERVITĂ DE CĂTRE DLMCA SAU LIMBA STRĂINĂ SE STUDIAZĂ ÎN ALT SEMESTRU, ATUNCI VĂ ROG SĂ FACEȚI MODIFICĂRILE NECESARE.</t>
        </r>
      </text>
    </comment>
    <comment ref="B6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6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7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73" author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 </t>
        </r>
        <r>
          <rPr>
            <b/>
            <sz val="9"/>
            <color indexed="10"/>
            <rFont val="Tahoma"/>
            <family val="2"/>
            <charset val="238"/>
          </rPr>
          <t>DACĂ FACULTATEA DUMNEAVOASTRĂ ESTE DESERVITĂ DE CĂTRE DLMCA SAU LIMBA STRĂINĂ SE STUDIAZĂ ÎN ALT SEMESTRU, ATUNCI VĂ ROG SĂ FACEȚI MODIFICĂRILE NECESARE.</t>
        </r>
      </text>
    </comment>
    <comment ref="B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9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9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0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0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6"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2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9"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3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3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3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42"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B14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4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4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4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56"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6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6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6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2"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92"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95"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B19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9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9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98"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B202" authorId="0">
      <text>
        <r>
          <rPr>
            <b/>
            <sz val="9"/>
            <color indexed="81"/>
            <rFont val="Tahoma"/>
            <family val="2"/>
            <charset val="238"/>
          </rPr>
          <t>Gelu Gherghin:</t>
        </r>
        <r>
          <rPr>
            <sz val="9"/>
            <color indexed="81"/>
            <rFont val="Tahoma"/>
            <family val="2"/>
            <charset val="238"/>
          </rPr>
          <t xml:space="preserve">
Cursul de Antreprenoriat este unic pe UBB și se poate alege în oricare semestru. De aceea este trecut în fiecare semestru, dar se calculează la total doar o singură dată.</t>
        </r>
      </text>
    </comment>
    <comment ref="B204" authorId="0">
      <text>
        <r>
          <rPr>
            <b/>
            <sz val="9"/>
            <color indexed="81"/>
            <rFont val="Tahoma"/>
            <family val="2"/>
            <charset val="238"/>
          </rPr>
          <t>Gelu Gherghin:</t>
        </r>
        <r>
          <rPr>
            <sz val="9"/>
            <color indexed="81"/>
            <rFont val="Tahoma"/>
            <family val="2"/>
            <charset val="238"/>
          </rPr>
          <t xml:space="preserve">
Cursul de Antreprenoriat este unic pe UBB și se poate alege în oricare semestru. De aceea este trecut în fiecare semestru, dar se calculează la total doar o singură dată.</t>
        </r>
      </text>
    </comment>
    <comment ref="A219"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20"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2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22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22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22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3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34"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O24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24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24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47"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48"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58"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259"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7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4"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Acest tabel se va utiliza numai pentru domeniile pentru care standardele specifice prevăd Discipline de Domeniu (DD): 
Științe inginerești, Științe economice, Arte, Educație fizică și sport, Științe sociale, politice și ale comunicării.
</t>
        </r>
        <r>
          <rPr>
            <b/>
            <sz val="9"/>
            <color indexed="10"/>
            <rFont val="Tahoma"/>
            <family val="2"/>
            <charset val="238"/>
          </rPr>
          <t>Dacă programul de studii nu este incadrat într-unul din domeniile care au DD, ștergeți acest tabel cu totul din planul de învățământ.</t>
        </r>
      </text>
    </comment>
    <comment ref="B279"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03"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09"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36"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44"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45"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46"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47" author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51"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R36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S36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T36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U36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Introduceți manual suma creditelor la disciplinele opționale din semestrele 7 + 8
</t>
        </r>
      </text>
    </comment>
    <comment ref="H362" author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 xml:space="preserve">Această celulă se completează manual, doar dacă orele de practică nu au fost incluse în numărul total de ore obligatorii </t>
        </r>
        <r>
          <rPr>
            <sz val="9"/>
            <color indexed="10"/>
            <rFont val="Tahoma"/>
            <family val="2"/>
            <charset val="238"/>
          </rPr>
          <t>(de exemplu, dacă practica se desfășoară la finalul semestrului, după sesiune).</t>
        </r>
        <r>
          <rPr>
            <b/>
            <sz val="9"/>
            <color indexed="10"/>
            <rFont val="Tahoma"/>
            <family val="2"/>
            <charset val="238"/>
          </rPr>
          <t xml:space="preserve"> În cazul în care orele de practică au fost deja incluse în totalul orelor obligatorii, ștergeți acest rând și pe următorul!</t>
        </r>
      </text>
    </comment>
    <comment ref="A370" author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88" author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r>
          <rPr>
            <sz val="9"/>
            <color indexed="81"/>
            <rFont val="Tahoma"/>
            <family val="2"/>
            <charset val="238"/>
          </rPr>
          <t xml:space="preserve">
</t>
        </r>
      </text>
    </comment>
  </commentList>
</comments>
</file>

<file path=xl/sharedStrings.xml><?xml version="1.0" encoding="utf-8"?>
<sst xmlns="http://schemas.openxmlformats.org/spreadsheetml/2006/main" count="909" uniqueCount="341">
  <si>
    <t>I. CERINŢE PENTRU OBŢINEREA DIPLOMEI DE LICENŢĂ</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</si>
  <si>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</si>
  <si>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</si>
  <si>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</si>
  <si>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</si>
  <si>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</si>
  <si>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</si>
  <si>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</si>
  <si>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</si>
  <si>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</si>
  <si>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</si>
  <si>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</si>
  <si>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</si>
  <si>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</si>
  <si>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</si>
  <si>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</si>
  <si>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</si>
  <si>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</si>
  <si>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</si>
  <si>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</si>
  <si>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</si>
  <si>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</si>
  <si>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</si>
  <si>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</si>
  <si>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</si>
  <si>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</si>
  <si>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</si>
  <si>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</si>
  <si>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</si>
  <si>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</si>
  <si>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</si>
  <si>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</si>
  <si>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</si>
  <si>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</si>
  <si>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</si>
  <si>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</si>
  <si>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</si>
  <si>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</si>
  <si>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</si>
  <si>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</si>
  <si>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</si>
  <si>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</si>
  <si>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</si>
  <si>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</si>
  <si>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</si>
  <si>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</si>
  <si>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</si>
  <si>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</si>
  <si>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</si>
  <si>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</si>
  <si>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</si>
  <si>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An I, Semestrul 1</t>
  </si>
  <si>
    <t>An I, Semestrul 2</t>
  </si>
  <si>
    <t>An II, Semestrul 3</t>
  </si>
  <si>
    <t>An II, Semestrul 4</t>
  </si>
  <si>
    <t>An III, Semestrul 5</t>
  </si>
  <si>
    <t>An III, Semestrul 6</t>
  </si>
  <si>
    <t xml:space="preserve">Anexă la Planul de Învățământ specializarea / programul de studiu: </t>
  </si>
  <si>
    <t>DISCIPLINE DE PREGĂTIRE FUNDAMENTALĂ (DF)</t>
  </si>
  <si>
    <t>DISCIPLINE</t>
  </si>
  <si>
    <t>OBLIGATORII</t>
  </si>
  <si>
    <t>OPȚIONALE</t>
  </si>
  <si>
    <t>ORE FIZICE</t>
  </si>
  <si>
    <t>ORE ALOCATE STUDIULUI</t>
  </si>
  <si>
    <t>NR. DE CREDITE</t>
  </si>
  <si>
    <t>AN I</t>
  </si>
  <si>
    <t>AN II</t>
  </si>
  <si>
    <t>AN III</t>
  </si>
  <si>
    <t>DISCIPLINE COMPLEMANTARE (DC)</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</si>
  <si>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</si>
  <si>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</si>
  <si>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</si>
  <si>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</si>
  <si>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</si>
  <si>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</si>
  <si>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</si>
  <si>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</si>
  <si>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</si>
  <si>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</si>
  <si>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</si>
  <si>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</si>
  <si>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</si>
  <si>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</si>
  <si>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</si>
  <si>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</si>
  <si>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</si>
  <si>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</si>
  <si>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</si>
  <si>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</si>
  <si>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UNIVERSITATEA BABEŞ-BOLYAI CLUJ-NAPOCA</t>
  </si>
  <si>
    <t>Anul IV</t>
  </si>
  <si>
    <r>
      <t xml:space="preserve">Durata studiilor: </t>
    </r>
    <r>
      <rPr>
        <b/>
        <sz val="10"/>
        <color indexed="8"/>
        <rFont val="Times New Roman"/>
        <family val="1"/>
      </rPr>
      <t>8 semestre</t>
    </r>
  </si>
  <si>
    <t>ANUL IV SEMESTRUL 7</t>
  </si>
  <si>
    <t>ANUL IV SEMESTRUL 8</t>
  </si>
  <si>
    <t>AN IV</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</si>
  <si>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</si>
  <si>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</si>
  <si>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PROCENT DIN NUMĂRUL TOTAL DE ORE FIZICE </t>
  </si>
  <si>
    <t>PROCENT DIN NUMĂRUL TOTAL DE ORE FIZICE</t>
  </si>
  <si>
    <t>ÎN TOATE TABELELE DIN ACEASTĂ MACHETĂ, TREBUIE SĂ INTRODUCEȚI  CONȚINUT NUMAI ÎN CELULELE MARCATE CU GALBEN. 
NICIO CELULĂ GALBENA NU TREBUIE SĂ RĂMÂNĂ  NECOMPLETATĂ.</t>
  </si>
  <si>
    <t>*</t>
  </si>
  <si>
    <t xml:space="preserve">DISCIPLINE ÎN DOMENIU (DD) </t>
  </si>
  <si>
    <r>
      <rPr>
        <b/>
        <sz val="10"/>
        <color indexed="8"/>
        <rFont val="Times New Roman"/>
        <family val="1"/>
        <charset val="238"/>
      </rPr>
      <t>Domenii care au DD</t>
    </r>
    <r>
      <rPr>
        <sz val="10"/>
        <color indexed="8"/>
        <rFont val="Times New Roman"/>
        <family val="1"/>
      </rPr>
      <t xml:space="preserve">
DF+DD+DS+DC</t>
    </r>
  </si>
  <si>
    <r>
      <rPr>
        <b/>
        <sz val="10"/>
        <rFont val="Times New Roman"/>
        <family val="1"/>
        <charset val="238"/>
      </rPr>
      <t>Domenii fără DD</t>
    </r>
    <r>
      <rPr>
        <sz val="10"/>
        <color indexed="8"/>
        <rFont val="Times New Roman"/>
        <family val="1"/>
      </rPr>
      <t xml:space="preserve">
DF+DS+DC</t>
    </r>
  </si>
  <si>
    <t xml:space="preserve">Procent total discipline </t>
  </si>
  <si>
    <t>Procent total ore fizie</t>
  </si>
  <si>
    <t>P</t>
  </si>
  <si>
    <t>**</t>
  </si>
  <si>
    <t>*LLU0011, Limba engleză - curs practic limbaj specializat; LLU0021, Limba franceză - curs practic limbaj specializat; LLU0031, Limba germană - curs practic limbaj specializat; LLU0041, Limba italiană - curs practic limbaj specializat; LLU0051 - Limba spaniolă - curs practic limbaj specializat; LLU0061 - Limba rusă - curs practic limbaj specializat.</t>
  </si>
  <si>
    <t>**LLU0012, Limba engleză - curs practic limbaj specializat; LLU0022, Limba franceză - curs practic limbaj specializat; LLU0032, Limba germană - curs practic limbaj specializat; LLU0042, Limba italiană - curs practic limbaj specializat; LLU0052 - Limba spaniolă - curs practic limbaj specializat; LLU0062 - Limba rusă - curs practic limbaj specializat.</t>
  </si>
  <si>
    <t>TOTAL ORE PRACTICĂ</t>
  </si>
  <si>
    <t>TOTAL FINAL</t>
  </si>
  <si>
    <t>În contul a cel mult 3 discipline opţionale, studentul are dreptul să aleagă 3 discipline de la alte specializări ale facultăţilor din Universitatea Babeş-Bolyai, respectând condiționările din planurile de învățământ ale respectivelor specializări.</t>
  </si>
  <si>
    <t xml:space="preserve">Psihologia educaţiei / Educational psychology </t>
  </si>
  <si>
    <t>Pedagogie I / Pedagogy I:
- Fundamentele pedagogiei / Fundamentals of pedagogy 
- Teoria și metodologia curriculumului / Curriculum theory and   methodology</t>
  </si>
  <si>
    <t xml:space="preserve">Pedagogie II / Pedagogy II:
- Teoria și metodologia instruirii / Instruction theory and methodology 
- Teoria și metodologia evaluării / Evaluation theory and methodology </t>
  </si>
  <si>
    <t>Instruire asistată de calculator / Computer assisted training</t>
  </si>
  <si>
    <t>Practică pedagogică  în învăţământul preuniversitar obligatoriu (1) / Pre-service teaching practice in compulsory education (1)</t>
  </si>
  <si>
    <t xml:space="preserve">Managementul clasei de elevi / Classroom management </t>
  </si>
  <si>
    <t>Practică pedagogică  în învăţământul preuniversitar obligatoriu (2) / Pre-service teaching practice in compulsory education (2)</t>
  </si>
  <si>
    <t>Examen de absolvire Nivel I / Graduation exam Level I</t>
  </si>
  <si>
    <t xml:space="preserve">MODUL PEDAGOGIC PENTRU PROGRAMELE ÎN LIMBA ROMÂNĂ ȘI ÎN LIMBA ENGLEZĂ
Dacă programul este predat în limba română, ștergeți următoarele două pagini aferente Modulului Pedagogic în limba maghiară și în limba germană
Alegeți o didactică în semestrul 4, din lista primită împreună cu macheta </t>
  </si>
  <si>
    <t xml:space="preserve"> Pentru actualizarea planului de învățământ, au fost organizate consultări cu studenții</t>
  </si>
  <si>
    <t xml:space="preserve"> Propuneri și sugestii ale studenților cu privire la îmbunătățirea planurilor de învățământ</t>
  </si>
  <si>
    <t xml:space="preserve">Propunerea a fost implementată </t>
  </si>
  <si>
    <t>3.</t>
  </si>
  <si>
    <t>4.</t>
  </si>
  <si>
    <t>5.</t>
  </si>
  <si>
    <t xml:space="preserve"> Pentru actualizarea planului de învățământ, au fost organizate consultări cu principalii angajatori ai absolvenților / autorități locale</t>
  </si>
  <si>
    <t xml:space="preserve"> Propuneri și sugestii ale angajatorilor / autorităților locale cu privire la îmbunătățirea planurilor de învățământ</t>
  </si>
  <si>
    <t xml:space="preserve"> Lista angajatorilor / autorităților locale consultați(te)</t>
  </si>
  <si>
    <t>RAPORT DE REVIZUIRE A PLANULUI DE ÎNVĂȚĂMÂNT VALABIL ÎNCEPÂND DIN ANUL UNIVERSITAR 2022-2023</t>
  </si>
  <si>
    <t>PLAN DE ÎNVĂŢĂMÂNT valabil începând din anul universitar 2022-2023</t>
  </si>
  <si>
    <t>Limba străină 1 / Foreign Language 1</t>
  </si>
  <si>
    <t>Educație fizică 1 / Physical education 1</t>
  </si>
  <si>
    <t>Limba străină 2 / Foreign Language 2</t>
  </si>
  <si>
    <t>Educație fizică 2 / Physical education 2</t>
  </si>
  <si>
    <t xml:space="preserve">TOTAL CREDITE / ORE PE SĂPTĂMÂNĂ / EVALUĂRI / DISCIPLINE </t>
  </si>
  <si>
    <t>DISCIPLINE FACULTATIVE (I)</t>
  </si>
  <si>
    <t>TOTAL CREDITE / ORE PE SĂPTĂMÂNĂ / EVALUĂRI / DISCIPLINE</t>
  </si>
  <si>
    <t>DISCIPLINE FACULTATIVE TRANSVERSALE (II)</t>
  </si>
  <si>
    <t>Semestrul 1 / Semestrul 2 / Semestrul 3 / Semestrul 4 / Semestrul 5 / Semestrul 6</t>
  </si>
  <si>
    <t>FAU000X</t>
  </si>
  <si>
    <t>Fundamente de antreprenoriat / Fundamentals of Entrepreneurship</t>
  </si>
  <si>
    <t>FEU000X</t>
  </si>
  <si>
    <t xml:space="preserve">Fundamente de educație umanistă (Teoria argumentării) / Fundamentals of humanities (Argumentation theory) </t>
  </si>
  <si>
    <t>TOTALURI DISCIPLINE FACULTATIVE (I + II)</t>
  </si>
  <si>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2, 3, 4, 5, 6, 7 sau 8).</t>
  </si>
  <si>
    <t>Dacă domeniul dumneavoastră are Discipline în Domeniu (DD), atunci luați în considerare prima coloană a cheii de verificare. Dacă domeniul  nu are DD și ați șters tabelul DD, atunci luați în considerare cea de-a doua coloană a cheii de verificare.</t>
  </si>
  <si>
    <t>FACULTATEA DE BIOLOGIE ȘI GEOLOGIE</t>
  </si>
  <si>
    <t>Specializarea/Programul de studiu: Biotehnologii industriale - Industrial Biotechnology</t>
  </si>
  <si>
    <t>Limba de predare: Română</t>
  </si>
  <si>
    <t>Titlul absolventului: inginer</t>
  </si>
  <si>
    <r>
      <t xml:space="preserve">   3</t>
    </r>
    <r>
      <rPr>
        <b/>
        <sz val="10"/>
        <color rgb="FFFF0000"/>
        <rFont val="Times New Roman"/>
        <family val="1"/>
      </rPr>
      <t>0</t>
    </r>
    <r>
      <rPr>
        <sz val="10"/>
        <color indexed="8"/>
        <rFont val="Times New Roman"/>
        <family val="1"/>
      </rPr>
      <t xml:space="preserve"> credite la disciplinele opţionale;</t>
    </r>
  </si>
  <si>
    <t>0</t>
  </si>
  <si>
    <t>Sem. 5: Se alege o disciplină (1) din pachetul opțional 1 (BLX0001)</t>
  </si>
  <si>
    <t>Sem. 6: Se alege o disciplină (2) din pachetul opțional 2 (BLX0002)</t>
  </si>
  <si>
    <t>Sem.7: Se alege o disciplină (3) din pachetul opțional 3 (BLX0003)</t>
  </si>
  <si>
    <t>Sem. 8: Se alege o disciplină (4) din pachetul opțional 4 (BLX0004)</t>
  </si>
  <si>
    <t>Sem. 8: Se alege o disciplină (5) din pachetul opțional 5 (BLX0005)</t>
  </si>
  <si>
    <t xml:space="preserve">Sem. 8: Se alege o disciplină (6) din pachetul opțional 6 BLX0006) </t>
  </si>
  <si>
    <r>
      <rPr>
        <b/>
        <sz val="10"/>
        <color indexed="8"/>
        <rFont val="Times New Roman"/>
        <family val="1"/>
      </rPr>
      <t>VI. UNIVERSITĂŢI DE REFERINŢĂ DIN TOP 500: University of Bologna, Dortmund University. University of Dusseldorf</t>
    </r>
    <r>
      <rPr>
        <sz val="10"/>
        <color indexed="8"/>
        <rFont val="Times New Roman"/>
        <family val="1"/>
      </rPr>
      <t xml:space="preserve">
</t>
    </r>
  </si>
  <si>
    <t>BLR3101</t>
  </si>
  <si>
    <t>Biofizica - Biophysics</t>
  </si>
  <si>
    <t>DS</t>
  </si>
  <si>
    <t>BLR1102</t>
  </si>
  <si>
    <t>Chimie generala - General chemistry</t>
  </si>
  <si>
    <t>BLR3102</t>
  </si>
  <si>
    <t>Analiza matematica - Mathematical analysis</t>
  </si>
  <si>
    <t>BLR3103</t>
  </si>
  <si>
    <t>Biologie generala I - General biology I</t>
  </si>
  <si>
    <t>BLR3104</t>
  </si>
  <si>
    <t>Biotehnologii generale - General biotechnology</t>
  </si>
  <si>
    <t>DD</t>
  </si>
  <si>
    <t>BLR1105</t>
  </si>
  <si>
    <t>Citologie generala - General cytology</t>
  </si>
  <si>
    <t>BLR3201</t>
  </si>
  <si>
    <t>Biotehnologii in protectia mediului - Environmental biotechnology</t>
  </si>
  <si>
    <t>BLR3202</t>
  </si>
  <si>
    <t>Biologie generala II - General biology II</t>
  </si>
  <si>
    <t>BLR3203</t>
  </si>
  <si>
    <t>Culturi de celule - Cell culture</t>
  </si>
  <si>
    <t>BLR3204</t>
  </si>
  <si>
    <t>Biotehnologii generale II -General biotechnology II</t>
  </si>
  <si>
    <t>BLR3205</t>
  </si>
  <si>
    <t>Operare pe calculator - Basic computer skills</t>
  </si>
  <si>
    <t>BLR3206</t>
  </si>
  <si>
    <t>Algebra liniara - Linear algebra</t>
  </si>
  <si>
    <t>BLR1302</t>
  </si>
  <si>
    <t>Biochimie structurala- Structural biochemistry</t>
  </si>
  <si>
    <t>BLR1303</t>
  </si>
  <si>
    <t>Genetica generala si populationala - General and population genetics</t>
  </si>
  <si>
    <t>BLR3301</t>
  </si>
  <si>
    <t>Biotehnologii vegetale - Plant biotechnology</t>
  </si>
  <si>
    <t>BLR3302</t>
  </si>
  <si>
    <t>Proceduri in laboratoare de incercari- Laboratory procedures</t>
  </si>
  <si>
    <t>BLR3303</t>
  </si>
  <si>
    <t>Biotehnologia alimentelor -Food biotechology</t>
  </si>
  <si>
    <t>BLR3304</t>
  </si>
  <si>
    <t>Limbaje de programare- Programming language</t>
  </si>
  <si>
    <t>BLR3305</t>
  </si>
  <si>
    <t>Matematica cu aplicatii in biologie- Mathematics with applications in biology</t>
  </si>
  <si>
    <t>BLR1402</t>
  </si>
  <si>
    <t>Biochimia metabolismului - Biochemistry of the metabolism</t>
  </si>
  <si>
    <t>BLR2403</t>
  </si>
  <si>
    <t>Chimie analitica -Analitical chemistry</t>
  </si>
  <si>
    <t>BLR1401</t>
  </si>
  <si>
    <t>Microbiologie generala - General microbiology</t>
  </si>
  <si>
    <t>BLR3401</t>
  </si>
  <si>
    <t>Design experimental - Experimental design</t>
  </si>
  <si>
    <t>BLR1403</t>
  </si>
  <si>
    <t>Genetica moleculara - Molecular genetics</t>
  </si>
  <si>
    <t>BLR3402</t>
  </si>
  <si>
    <t>Metode spectrometrice de analiza- Spectrometric methods of analysis</t>
  </si>
  <si>
    <t>BLR3403</t>
  </si>
  <si>
    <t>Practica de domeniu 3 saptamani (90 ore)- Practical work in the field</t>
  </si>
  <si>
    <t>BLR3501</t>
  </si>
  <si>
    <t>Procese de transfer - Transfer processes</t>
  </si>
  <si>
    <t>BLR3502</t>
  </si>
  <si>
    <t>Bioreactoare - Bioreactors</t>
  </si>
  <si>
    <t>BLR3503</t>
  </si>
  <si>
    <t>Enzimologie speciala - Special enzymology</t>
  </si>
  <si>
    <t>BLR3504</t>
  </si>
  <si>
    <t>Biotehnologii in industria cosmetica - Biotechnology in cosmetic industry</t>
  </si>
  <si>
    <t>BLR3505</t>
  </si>
  <si>
    <t>Biotehnologii animale - Biotechnology of animals</t>
  </si>
  <si>
    <t>BLR3506</t>
  </si>
  <si>
    <t>Tehnici si metode de prelucrare a produselor naturale- Technics and methods for obtaining natural products</t>
  </si>
  <si>
    <t>BLX0001</t>
  </si>
  <si>
    <t>Curs opțional 1 - Optional 1</t>
  </si>
  <si>
    <t>BLR1405</t>
  </si>
  <si>
    <t>Ecologie generala - General ecology</t>
  </si>
  <si>
    <t>BLR3601</t>
  </si>
  <si>
    <t>Cresterea ciupercilor - Mushrooms cultivation</t>
  </si>
  <si>
    <t>BLR3602</t>
  </si>
  <si>
    <t>Biotehnologii de reciclare a produselor reziduale - Biotechnology of waste recicling</t>
  </si>
  <si>
    <t>BLR3603</t>
  </si>
  <si>
    <t>Bioreactoare 2 -Bioreactors 2</t>
  </si>
  <si>
    <t>BLR3604</t>
  </si>
  <si>
    <t>Grafica asistata de calculator - Computer aided graphics</t>
  </si>
  <si>
    <t>BLR3605</t>
  </si>
  <si>
    <t>Practica de specialitate 3 saptamani (90 de ore)- Practical work in speciality</t>
  </si>
  <si>
    <t>BLX0002</t>
  </si>
  <si>
    <t>Curs opțional 2 - Optional2</t>
  </si>
  <si>
    <t>BLR3701</t>
  </si>
  <si>
    <t>Biotehnologii farmaceutice - Pharmaceutical biotechnology</t>
  </si>
  <si>
    <t>BLR3702</t>
  </si>
  <si>
    <t>Inginerie genetica - Genetic engineering</t>
  </si>
  <si>
    <t>BLR3703</t>
  </si>
  <si>
    <t>Acvacultura - Aquaculture</t>
  </si>
  <si>
    <t>BLR3704</t>
  </si>
  <si>
    <t>Microbiologie industriala - Industrial microbiology</t>
  </si>
  <si>
    <t>BLR3705</t>
  </si>
  <si>
    <t>Ecologia plantelor de cultura - Crop ecology</t>
  </si>
  <si>
    <t>BLR1509</t>
  </si>
  <si>
    <t>Biochimia si biologia moleculara a plantelor - Biochemistry and molecular biology of plants</t>
  </si>
  <si>
    <t>BLX0003</t>
  </si>
  <si>
    <t>BLR3801</t>
  </si>
  <si>
    <t>Managementul calitatii -Quality management</t>
  </si>
  <si>
    <t>BLR3802</t>
  </si>
  <si>
    <t>Automatizari -Automation</t>
  </si>
  <si>
    <t>BLR3803</t>
  </si>
  <si>
    <t>BLR3804</t>
  </si>
  <si>
    <t>BLR1604</t>
  </si>
  <si>
    <t>Elaborare lucrare licenta- Preparing the undergraduate</t>
  </si>
  <si>
    <t>BLX0004</t>
  </si>
  <si>
    <t>Curs opțional 4 - Optional 4</t>
  </si>
  <si>
    <t>BLX0005</t>
  </si>
  <si>
    <t>Curs opțional 5 - Optional 5</t>
  </si>
  <si>
    <t>BLX0006</t>
  </si>
  <si>
    <t>Curs opțional 6 -Optional 6</t>
  </si>
  <si>
    <t>BLR3507</t>
  </si>
  <si>
    <t>Statistica matematica - Statistics</t>
  </si>
  <si>
    <t>BLR3508</t>
  </si>
  <si>
    <t>Informatica aplicata -Applied informatics</t>
  </si>
  <si>
    <t>BLR4402</t>
  </si>
  <si>
    <t>Ecotoxicologie-Ecotoxicology</t>
  </si>
  <si>
    <t>BLR2601</t>
  </si>
  <si>
    <t>Metabolism si energetica celulara - Metabolism and cellular energetics</t>
  </si>
  <si>
    <t>BLR1610</t>
  </si>
  <si>
    <t>Fitoterapie - Phytotherapy</t>
  </si>
  <si>
    <t>BLR3706</t>
  </si>
  <si>
    <t>Securitatea alimentelor - Food security</t>
  </si>
  <si>
    <t>BLR1505</t>
  </si>
  <si>
    <t>Fitopatologie- Phytopathology</t>
  </si>
  <si>
    <t>BLR2504</t>
  </si>
  <si>
    <t>Noțiuni de metodologia cercetării, etică și integritate academică- Research methodology, ethics and academic integrity</t>
  </si>
  <si>
    <t>BLR1501</t>
  </si>
  <si>
    <t>Genetica umana -Human Genetics</t>
  </si>
  <si>
    <t>PACHET OPȚIONAL 1 (An III, Semestrul 5)</t>
  </si>
  <si>
    <t>PACHET OPȚIONAL 2 (An III, Semestrul 6)</t>
  </si>
  <si>
    <t>PACHET OPȚIONAL 3 (An IV, Semestrul 7)</t>
  </si>
  <si>
    <t>PACHET OPȚIONAL 4 (An IV, Semestrul 8)</t>
  </si>
  <si>
    <t>BLR3806</t>
  </si>
  <si>
    <t>Aplicatii biologice ale compusilor biomoleculari-Biological applications of biomolecular products</t>
  </si>
  <si>
    <t>BLR3807</t>
  </si>
  <si>
    <t>Biopolimeri - Biopolymers</t>
  </si>
  <si>
    <t>PACHET OPȚIONAL 5 (An IV, Semestrul 8)</t>
  </si>
  <si>
    <t>BLR4405</t>
  </si>
  <si>
    <t>Hidrobiologie/Hidrobiology</t>
  </si>
  <si>
    <t>BLR2603</t>
  </si>
  <si>
    <t>Biochimia nutritiei -Biochemistry of nutrition</t>
  </si>
  <si>
    <t>BLR2604</t>
  </si>
  <si>
    <t>Biochimie ecologica - Ecological biochemistry</t>
  </si>
  <si>
    <t>PACHET OPȚIONAL 6 (An IV, Semestrul 8)</t>
  </si>
  <si>
    <t>BLR2602</t>
  </si>
  <si>
    <t>Biochimia semnalizarii celulare - Biochemistry of cellular signaling</t>
  </si>
  <si>
    <t>BLR1603</t>
  </si>
  <si>
    <t>Imunobiologie - Immunobiology</t>
  </si>
  <si>
    <t>FDAU0001</t>
  </si>
  <si>
    <t>Limba straina (a doua)- Foreign language (the second)</t>
  </si>
  <si>
    <t>BLR1202</t>
  </si>
  <si>
    <t>Chimie organică-Organic Chemistry</t>
  </si>
  <si>
    <t>LBB2709</t>
  </si>
  <si>
    <t>Limba straina (a doua) - Foreign language (the second)</t>
  </si>
  <si>
    <t>BLR1106</t>
  </si>
  <si>
    <t>Colectarea si conservarea materialului didactic I - Collection and preservation of teaching material I</t>
  </si>
  <si>
    <t>BLR1207</t>
  </si>
  <si>
    <t>Colectarea si conservarea materialului didactic II - Collection and preservation of teaching material II</t>
  </si>
  <si>
    <t>ULR9990</t>
  </si>
  <si>
    <t>Comunicarea științei -  Science Communication</t>
  </si>
  <si>
    <t>BLR1503</t>
  </si>
  <si>
    <t>Evolutionism - Theory of Evolution</t>
  </si>
  <si>
    <t>BLR1208</t>
  </si>
  <si>
    <t>Biospeologie - Biospeology</t>
  </si>
  <si>
    <t>DISCIPLINE DE SPECIALITATE (DS)</t>
  </si>
  <si>
    <t>Didactica biologiei / The didactis of biology</t>
  </si>
  <si>
    <t>1. Transformarea disciplinei de Fizica in Biofizica</t>
  </si>
  <si>
    <t>2. Introducerea disciplinei dei Chimie organica</t>
  </si>
  <si>
    <t>2.Introducerea proiectelor individuale</t>
  </si>
  <si>
    <t>3. Eliminarea suprapunerilor in tematica cursurilor. S-a organizat sedinta de departament.</t>
  </si>
  <si>
    <t>1. Creșterea numarului de ore de activitate practica. Orele de practica sunt reglementate la nivel national-240 ore, dar s-a discutat in sedinta de departament cresterea poderii activitatilor practice la fiecare disciplina</t>
  </si>
  <si>
    <t>3. introducerea nor notiuni privind depoluarea performanta a apelor</t>
  </si>
  <si>
    <t>1. Zahra Drops of Nature</t>
  </si>
  <si>
    <t>2.Nide Tech SRL</t>
  </si>
  <si>
    <t>Curs opțional 3 - Optional 3</t>
  </si>
  <si>
    <t>Biotehnologii farmaceutice 2 -Pharmaceutical biotechnology 2</t>
  </si>
  <si>
    <t>Practica lucrare licenta (60ore) - Practical work for dissertation</t>
  </si>
  <si>
    <r>
      <t xml:space="preserve">           </t>
    </r>
    <r>
      <rPr>
        <sz val="10"/>
        <color indexed="8"/>
        <rFont val="Times New Roman"/>
        <family val="1"/>
        <charset val="238"/>
      </rPr>
      <t xml:space="preserve"> inclusiv</t>
    </r>
    <r>
      <rPr>
        <b/>
        <sz val="10"/>
        <color indexed="8"/>
        <rFont val="Times New Roman"/>
        <family val="1"/>
      </rPr>
      <t xml:space="preserve">  </t>
    </r>
    <r>
      <rPr>
        <b/>
        <sz val="10"/>
        <color rgb="FFFF0000"/>
        <rFont val="Times New Roman"/>
        <family val="1"/>
      </rPr>
      <t>6</t>
    </r>
    <r>
      <rPr>
        <b/>
        <sz val="10"/>
        <color indexed="8"/>
        <rFont val="Times New Roman"/>
        <family val="1"/>
      </rPr>
      <t xml:space="preserve"> </t>
    </r>
    <r>
      <rPr>
        <sz val="10"/>
        <color indexed="8"/>
        <rFont val="Times New Roman"/>
        <family val="1"/>
      </rPr>
      <t>credite pentru o limbă străină (</t>
    </r>
    <r>
      <rPr>
        <sz val="10"/>
        <color rgb="FFFF0000"/>
        <rFont val="Times New Roman"/>
        <family val="1"/>
      </rPr>
      <t xml:space="preserve">2 </t>
    </r>
    <r>
      <rPr>
        <sz val="10"/>
        <color indexed="8"/>
        <rFont val="Times New Roman"/>
        <family val="1"/>
      </rPr>
      <t>semestre)</t>
    </r>
  </si>
  <si>
    <r>
      <rPr>
        <b/>
        <sz val="10"/>
        <color indexed="8"/>
        <rFont val="Times New Roman"/>
        <family val="1"/>
      </rPr>
      <t xml:space="preserve">  </t>
    </r>
    <r>
      <rPr>
        <b/>
        <sz val="10"/>
        <color rgb="FFFF0000"/>
        <rFont val="Times New Roman"/>
        <family val="1"/>
      </rPr>
      <t xml:space="preserve"> 218</t>
    </r>
    <r>
      <rPr>
        <b/>
        <sz val="10"/>
        <color indexed="8"/>
        <rFont val="Times New Roman"/>
        <family val="1"/>
      </rPr>
      <t xml:space="preserve"> </t>
    </r>
    <r>
      <rPr>
        <sz val="10"/>
        <color indexed="8"/>
        <rFont val="Times New Roman"/>
        <family val="1"/>
      </rPr>
      <t>de credite la disciplinele obligatorii;</t>
    </r>
  </si>
  <si>
    <t>248 de credite din care:</t>
  </si>
</sst>
</file>

<file path=xl/styles.xml><?xml version="1.0" encoding="utf-8"?>
<styleSheet xmlns="http://schemas.openxmlformats.org/spreadsheetml/2006/main">
  <numFmts count="1">
    <numFmt numFmtId="164" formatCode="0;\-0;;@"/>
  </numFmts>
  <fonts count="25">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8"/>
      <name val="Calibri"/>
      <family val="2"/>
      <charset val="238"/>
    </font>
    <font>
      <sz val="10"/>
      <color indexed="8"/>
      <name val="Calibri"/>
      <family val="2"/>
    </font>
    <font>
      <b/>
      <sz val="10"/>
      <color rgb="FFFF0000"/>
      <name val="Times New Roman"/>
      <family val="1"/>
    </font>
    <font>
      <sz val="10"/>
      <color theme="1"/>
      <name val="Times New Roman"/>
      <family val="1"/>
    </font>
    <font>
      <sz val="10"/>
      <color rgb="FFFF0000"/>
      <name val="Times New Roman"/>
      <family val="1"/>
    </font>
    <font>
      <b/>
      <sz val="10"/>
      <name val="Times New Roman"/>
      <family val="1"/>
    </font>
    <font>
      <sz val="10"/>
      <name val="Times New Roman"/>
      <family val="1"/>
    </font>
    <font>
      <sz val="10"/>
      <color indexed="8"/>
      <name val="Times New Roman"/>
      <family val="1"/>
      <charset val="238"/>
    </font>
    <font>
      <b/>
      <sz val="9"/>
      <color indexed="81"/>
      <name val="Tahoma"/>
      <family val="2"/>
      <charset val="238"/>
    </font>
    <font>
      <sz val="9"/>
      <color indexed="10"/>
      <name val="Tahoma"/>
      <family val="2"/>
      <charset val="238"/>
    </font>
    <font>
      <sz val="9"/>
      <color indexed="81"/>
      <name val="Tahoma"/>
      <family val="2"/>
      <charset val="238"/>
    </font>
    <font>
      <b/>
      <sz val="9"/>
      <color indexed="10"/>
      <name val="Tahoma"/>
      <family val="2"/>
      <charset val="238"/>
    </font>
    <font>
      <i/>
      <sz val="9"/>
      <color indexed="10"/>
      <name val="Tahoma"/>
      <family val="2"/>
      <charset val="238"/>
    </font>
    <font>
      <b/>
      <sz val="10"/>
      <color rgb="FFFF0000"/>
      <name val="Times New Roman"/>
      <family val="1"/>
      <charset val="238"/>
    </font>
    <font>
      <b/>
      <sz val="10"/>
      <color indexed="8"/>
      <name val="Times New Roman"/>
      <family val="1"/>
      <charset val="238"/>
    </font>
    <font>
      <b/>
      <sz val="10"/>
      <name val="Times New Roman"/>
      <family val="1"/>
      <charset val="238"/>
    </font>
    <font>
      <sz val="9"/>
      <color indexed="8"/>
      <name val="Times New Roman"/>
      <family val="1"/>
    </font>
    <font>
      <b/>
      <sz val="11"/>
      <color theme="1"/>
      <name val="Calibri"/>
      <family val="2"/>
      <charset val="238"/>
      <scheme val="minor"/>
    </font>
    <font>
      <sz val="8"/>
      <color rgb="FF000000"/>
      <name val="Segoe UI"/>
      <family val="2"/>
    </font>
    <font>
      <sz val="10"/>
      <name val="Times New Roman"/>
      <family val="1"/>
      <charset val="238"/>
    </font>
    <font>
      <sz val="10"/>
      <color rgb="FF000000"/>
      <name val="Times New Roman"/>
      <family val="1"/>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CC"/>
        <bgColor indexed="64"/>
      </patternFill>
    </fill>
    <fill>
      <patternFill patternType="solid">
        <fgColor rgb="FFFFFF9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456">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center"/>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5" fillId="0" borderId="0" xfId="0" applyFont="1" applyProtection="1">
      <protection locked="0"/>
    </xf>
    <xf numFmtId="0" fontId="2" fillId="0" borderId="1" xfId="0" applyFont="1" applyBorder="1" applyAlignment="1" applyProtection="1">
      <alignment horizontal="center" vertical="center"/>
    </xf>
    <xf numFmtId="0" fontId="1" fillId="0" borderId="0" xfId="0" applyFont="1" applyProtection="1">
      <protection locked="0"/>
    </xf>
    <xf numFmtId="1" fontId="1"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center" vertical="center"/>
    </xf>
    <xf numFmtId="1" fontId="1" fillId="5" borderId="1" xfId="0" applyNumberFormat="1" applyFont="1" applyFill="1" applyBorder="1" applyAlignment="1" applyProtection="1">
      <alignment horizontal="center" vertical="center" wrapText="1"/>
      <protection locked="0"/>
    </xf>
    <xf numFmtId="1" fontId="2" fillId="5" borderId="1" xfId="0" applyNumberFormat="1" applyFont="1" applyFill="1" applyBorder="1" applyAlignment="1" applyProtection="1">
      <alignment horizontal="center" vertical="center"/>
    </xf>
    <xf numFmtId="0" fontId="7"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vertical="center" wrapText="1"/>
      <protection locked="0"/>
    </xf>
    <xf numFmtId="0" fontId="2" fillId="0" borderId="1" xfId="0"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0" fontId="2" fillId="0" borderId="1" xfId="0" applyFont="1" applyBorder="1" applyAlignment="1" applyProtection="1">
      <protection locked="0"/>
    </xf>
    <xf numFmtId="0" fontId="1" fillId="0" borderId="0" xfId="0" applyFont="1" applyProtection="1">
      <protection locked="0"/>
    </xf>
    <xf numFmtId="0" fontId="0" fillId="0" borderId="0" xfId="0" applyFill="1" applyBorder="1" applyAlignment="1"/>
    <xf numFmtId="0" fontId="1" fillId="0" borderId="0" xfId="0" applyFont="1" applyBorder="1" applyProtection="1">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0" xfId="0" applyFont="1" applyProtection="1">
      <protection locked="0"/>
    </xf>
    <xf numFmtId="9" fontId="1" fillId="0" borderId="1" xfId="0" applyNumberFormat="1" applyFont="1" applyBorder="1" applyAlignment="1" applyProtection="1">
      <alignment horizontal="center"/>
    </xf>
    <xf numFmtId="9" fontId="2" fillId="0" borderId="1" xfId="0" applyNumberFormat="1" applyFont="1" applyBorder="1" applyAlignment="1" applyProtection="1">
      <alignment horizontal="center" vertical="center"/>
    </xf>
    <xf numFmtId="0" fontId="1" fillId="0" borderId="0" xfId="0" applyFont="1" applyProtection="1">
      <protection locked="0"/>
    </xf>
    <xf numFmtId="1" fontId="1" fillId="0" borderId="1" xfId="0" applyNumberFormat="1" applyFont="1" applyFill="1" applyBorder="1" applyAlignment="1" applyProtection="1">
      <alignment horizontal="center" vertical="center"/>
    </xf>
    <xf numFmtId="1" fontId="2" fillId="0" borderId="3" xfId="0" applyNumberFormat="1" applyFont="1" applyFill="1" applyBorder="1" applyAlignment="1" applyProtection="1">
      <alignment horizontal="center" vertical="center"/>
      <protection locked="0"/>
    </xf>
    <xf numFmtId="10" fontId="2" fillId="0" borderId="0" xfId="0" applyNumberFormat="1"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2"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xf>
    <xf numFmtId="0" fontId="1" fillId="0" borderId="0" xfId="0" applyFont="1" applyFill="1" applyAlignment="1" applyProtection="1">
      <alignment vertical="top" wrapText="1"/>
      <protection locked="0"/>
    </xf>
    <xf numFmtId="0" fontId="2"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vertical="top" wrapText="1"/>
      <protection locked="0"/>
    </xf>
    <xf numFmtId="0" fontId="1" fillId="0" borderId="0" xfId="0" applyFont="1" applyFill="1" applyProtection="1">
      <protection locked="0"/>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vertical="center"/>
      <protection locked="0"/>
    </xf>
    <xf numFmtId="0" fontId="1" fillId="0" borderId="0" xfId="0" applyFont="1" applyFill="1" applyBorder="1" applyProtection="1">
      <protection locked="0"/>
    </xf>
    <xf numFmtId="0" fontId="1" fillId="0" borderId="0" xfId="0" applyFont="1" applyFill="1" applyBorder="1" applyAlignment="1" applyProtection="1">
      <alignment vertical="center"/>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vertical="center"/>
      <protection locked="0"/>
    </xf>
    <xf numFmtId="0" fontId="2" fillId="3" borderId="1" xfId="0" applyNumberFormat="1" applyFont="1" applyFill="1" applyBorder="1" applyAlignment="1" applyProtection="1">
      <alignment horizontal="center" vertical="center"/>
      <protection locked="0"/>
    </xf>
    <xf numFmtId="0" fontId="19" fillId="0" borderId="0" xfId="0" applyFont="1" applyBorder="1" applyAlignment="1" applyProtection="1">
      <alignment horizontal="center" vertical="center" wrapText="1"/>
      <protection locked="0"/>
    </xf>
    <xf numFmtId="0" fontId="1" fillId="0" borderId="0" xfId="0" applyFont="1" applyProtection="1">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center" wrapText="1"/>
      <protection locked="0"/>
    </xf>
    <xf numFmtId="0" fontId="1" fillId="0" borderId="0" xfId="0" applyFont="1" applyProtection="1">
      <protection locked="0"/>
    </xf>
    <xf numFmtId="0" fontId="1" fillId="0" borderId="0" xfId="0" applyFont="1" applyBorder="1" applyProtection="1">
      <protection locked="0"/>
    </xf>
    <xf numFmtId="0" fontId="11" fillId="0" borderId="0" xfId="0" applyFont="1" applyBorder="1" applyAlignment="1" applyProtection="1">
      <alignment horizontal="left" vertical="center" wrapText="1"/>
    </xf>
    <xf numFmtId="0" fontId="1" fillId="0" borderId="0" xfId="0" applyFont="1" applyProtection="1">
      <protection locked="0"/>
    </xf>
    <xf numFmtId="0" fontId="2" fillId="0" borderId="0" xfId="0" applyFont="1" applyBorder="1" applyAlignment="1" applyProtection="1">
      <alignment horizontal="center" vertical="center" wrapText="1"/>
    </xf>
    <xf numFmtId="0" fontId="0" fillId="0" borderId="0" xfId="0" applyBorder="1"/>
    <xf numFmtId="0" fontId="2" fillId="0" borderId="0" xfId="0" applyFont="1" applyBorder="1" applyAlignment="1" applyProtection="1">
      <alignment horizontal="center" vertical="center"/>
    </xf>
    <xf numFmtId="9" fontId="2" fillId="0" borderId="0" xfId="0" applyNumberFormat="1" applyFont="1" applyBorder="1" applyAlignment="1" applyProtection="1">
      <alignment horizontal="center" vertical="center"/>
    </xf>
    <xf numFmtId="0" fontId="2" fillId="0" borderId="1" xfId="0" applyFont="1" applyBorder="1" applyAlignment="1" applyProtection="1">
      <alignment vertical="center" wrapText="1"/>
    </xf>
    <xf numFmtId="0" fontId="18" fillId="0" borderId="1" xfId="0" applyFont="1" applyBorder="1" applyAlignment="1" applyProtection="1">
      <alignment horizontal="center" vertical="center"/>
    </xf>
    <xf numFmtId="0" fontId="2" fillId="5" borderId="1" xfId="0" applyFont="1" applyFill="1" applyBorder="1" applyAlignment="1" applyProtection="1">
      <alignment horizontal="center" vertical="center"/>
      <protection locked="0"/>
    </xf>
    <xf numFmtId="1" fontId="18" fillId="5" borderId="1" xfId="0" applyNumberFormat="1" applyFont="1" applyFill="1" applyBorder="1" applyAlignment="1" applyProtection="1">
      <alignment horizontal="center" vertical="center"/>
      <protection locked="0"/>
    </xf>
    <xf numFmtId="0" fontId="1" fillId="0" borderId="0" xfId="0" applyFont="1" applyAlignment="1" applyProtection="1">
      <alignment vertical="top" wrapText="1"/>
      <protection locked="0"/>
    </xf>
    <xf numFmtId="0" fontId="0" fillId="0" borderId="0" xfId="0" applyBorder="1" applyAlignment="1">
      <alignment horizontal="left" vertical="center" wrapText="1"/>
    </xf>
    <xf numFmtId="0" fontId="0" fillId="0" borderId="0" xfId="0" applyBorder="1" applyAlignment="1">
      <alignment horizontal="center"/>
    </xf>
    <xf numFmtId="1" fontId="1" fillId="5" borderId="1"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0" borderId="0" xfId="0" applyFont="1" applyFill="1" applyBorder="1" applyAlignment="1" applyProtection="1">
      <alignment horizontal="left" vertical="top"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Alignment="1" applyProtection="1">
      <alignment vertical="center" wrapText="1"/>
      <protection locked="0"/>
    </xf>
    <xf numFmtId="0" fontId="1" fillId="0" borderId="1" xfId="0" applyFont="1" applyFill="1" applyBorder="1" applyAlignment="1" applyProtection="1">
      <alignment horizontal="left"/>
      <protection locked="0"/>
    </xf>
    <xf numFmtId="0" fontId="1" fillId="0" borderId="1" xfId="0" applyFont="1" applyFill="1" applyBorder="1" applyAlignment="1" applyProtection="1">
      <alignment horizontal="left" vertical="center"/>
    </xf>
    <xf numFmtId="10" fontId="2" fillId="0" borderId="0" xfId="0" applyNumberFormat="1"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11" fillId="0" borderId="0" xfId="0" applyFont="1" applyFill="1" applyBorder="1" applyAlignment="1" applyProtection="1">
      <alignment horizontal="left" vertical="top" wrapText="1"/>
      <protection locked="0"/>
    </xf>
    <xf numFmtId="0" fontId="1" fillId="0" borderId="0" xfId="0" applyFont="1" applyProtection="1">
      <protection locked="0"/>
    </xf>
    <xf numFmtId="1" fontId="1" fillId="3" borderId="1" xfId="0" applyNumberFormat="1"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1" fillId="0" borderId="0" xfId="0" applyFont="1" applyBorder="1" applyAlignment="1" applyProtection="1">
      <alignment horizontal="left" vertical="center" wrapText="1"/>
    </xf>
    <xf numFmtId="2" fontId="1" fillId="5" borderId="1"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left" vertical="center"/>
      <protection locked="0"/>
    </xf>
    <xf numFmtId="1" fontId="10" fillId="3" borderId="1" xfId="0" applyNumberFormat="1" applyFont="1" applyFill="1" applyBorder="1" applyAlignment="1" applyProtection="1">
      <alignment horizontal="center" vertical="center"/>
      <protection locked="0"/>
    </xf>
    <xf numFmtId="0" fontId="24" fillId="9" borderId="1" xfId="0" applyFont="1" applyFill="1" applyBorder="1" applyAlignment="1">
      <alignment horizontal="left" vertical="center"/>
    </xf>
    <xf numFmtId="0" fontId="24" fillId="9" borderId="1" xfId="0" applyFont="1" applyFill="1" applyBorder="1" applyAlignment="1">
      <alignment horizontal="center" vertical="center"/>
    </xf>
    <xf numFmtId="0" fontId="24" fillId="9" borderId="1" xfId="0" applyFont="1" applyFill="1" applyBorder="1" applyAlignment="1">
      <alignment horizontal="center" vertical="center" wrapText="1"/>
    </xf>
    <xf numFmtId="1" fontId="10" fillId="3" borderId="1" xfId="0" applyNumberFormat="1" applyFon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1" fontId="10" fillId="0" borderId="1" xfId="0" applyNumberFormat="1" applyFont="1" applyBorder="1" applyAlignment="1" applyProtection="1">
      <alignment horizontal="center" vertical="center"/>
    </xf>
    <xf numFmtId="1" fontId="10" fillId="3" borderId="1"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10" fillId="9" borderId="1" xfId="0" applyFont="1" applyFill="1" applyBorder="1" applyAlignment="1">
      <alignment horizontal="left" vertical="center"/>
    </xf>
    <xf numFmtId="0" fontId="10" fillId="9" borderId="1" xfId="0" applyFont="1" applyFill="1" applyBorder="1" applyAlignment="1">
      <alignment horizontal="center" vertical="center"/>
    </xf>
    <xf numFmtId="1" fontId="2" fillId="5" borderId="2" xfId="0" applyNumberFormat="1" applyFont="1" applyFill="1" applyBorder="1" applyAlignment="1" applyProtection="1">
      <alignment horizontal="center" vertical="center"/>
    </xf>
    <xf numFmtId="1" fontId="2" fillId="5" borderId="6" xfId="0" applyNumberFormat="1" applyFont="1" applyFill="1" applyBorder="1" applyAlignment="1" applyProtection="1">
      <alignment horizontal="center" vertical="center"/>
    </xf>
    <xf numFmtId="2" fontId="1" fillId="5" borderId="1" xfId="0" applyNumberFormat="1" applyFont="1" applyFill="1" applyBorder="1" applyAlignment="1" applyProtection="1">
      <alignment horizontal="center" vertical="center"/>
    </xf>
    <xf numFmtId="1" fontId="2" fillId="5" borderId="5" xfId="0" applyNumberFormat="1" applyFont="1" applyFill="1" applyBorder="1" applyAlignment="1" applyProtection="1">
      <alignment horizontal="center" vertical="center"/>
    </xf>
    <xf numFmtId="1" fontId="18" fillId="5" borderId="2" xfId="0" applyNumberFormat="1" applyFont="1" applyFill="1" applyBorder="1" applyAlignment="1" applyProtection="1">
      <alignment horizontal="center" vertical="center" wrapText="1"/>
      <protection locked="0"/>
    </xf>
    <xf numFmtId="1" fontId="18" fillId="5" borderId="5" xfId="0" applyNumberFormat="1" applyFont="1" applyFill="1" applyBorder="1" applyAlignment="1" applyProtection="1">
      <alignment horizontal="center" vertical="center" wrapText="1"/>
      <protection locked="0"/>
    </xf>
    <xf numFmtId="1" fontId="18" fillId="5" borderId="6" xfId="0" applyNumberFormat="1" applyFont="1" applyFill="1" applyBorder="1" applyAlignment="1" applyProtection="1">
      <alignment horizontal="center" vertical="center" wrapText="1"/>
      <protection locked="0"/>
    </xf>
    <xf numFmtId="0" fontId="2" fillId="5" borderId="9" xfId="0" applyFont="1" applyFill="1" applyBorder="1" applyAlignment="1" applyProtection="1">
      <alignment horizontal="left" vertical="center" wrapText="1"/>
    </xf>
    <xf numFmtId="0" fontId="2" fillId="5" borderId="4"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11"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1" fillId="0" borderId="0" xfId="0" applyFont="1" applyProtection="1">
      <protection locked="0"/>
    </xf>
    <xf numFmtId="0" fontId="9" fillId="0" borderId="0" xfId="0" applyFont="1" applyAlignment="1" applyProtection="1">
      <alignment horizontal="left" vertical="center" wrapText="1"/>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5" borderId="3" xfId="0" applyNumberFormat="1" applyFont="1" applyFill="1" applyBorder="1" applyAlignment="1" applyProtection="1">
      <alignment horizontal="center" vertical="center"/>
      <protection locked="0"/>
    </xf>
    <xf numFmtId="1" fontId="1" fillId="5" borderId="13" xfId="0" applyNumberFormat="1" applyFont="1" applyFill="1" applyBorder="1" applyAlignment="1" applyProtection="1">
      <alignment horizontal="center" vertical="center"/>
      <protection locked="0"/>
    </xf>
    <xf numFmtId="1" fontId="1" fillId="5" borderId="9" xfId="0" applyNumberFormat="1" applyFont="1" applyFill="1" applyBorder="1" applyAlignment="1" applyProtection="1">
      <alignment horizontal="left" vertical="center" wrapText="1"/>
      <protection locked="0"/>
    </xf>
    <xf numFmtId="1" fontId="1" fillId="5" borderId="4" xfId="0" applyNumberFormat="1" applyFont="1" applyFill="1" applyBorder="1" applyAlignment="1" applyProtection="1">
      <alignment horizontal="left" vertical="center" wrapText="1"/>
      <protection locked="0"/>
    </xf>
    <xf numFmtId="1" fontId="1" fillId="5" borderId="10" xfId="0" applyNumberFormat="1" applyFont="1" applyFill="1" applyBorder="1" applyAlignment="1" applyProtection="1">
      <alignment horizontal="left" vertical="center" wrapText="1"/>
      <protection locked="0"/>
    </xf>
    <xf numFmtId="1" fontId="1" fillId="5" borderId="14" xfId="0" applyNumberFormat="1" applyFont="1" applyFill="1" applyBorder="1" applyAlignment="1" applyProtection="1">
      <alignment horizontal="left" vertical="center" wrapText="1"/>
      <protection locked="0"/>
    </xf>
    <xf numFmtId="1" fontId="1" fillId="5" borderId="0" xfId="0" applyNumberFormat="1" applyFont="1" applyFill="1" applyBorder="1" applyAlignment="1" applyProtection="1">
      <alignment horizontal="left" vertical="center" wrapText="1"/>
      <protection locked="0"/>
    </xf>
    <xf numFmtId="1" fontId="1" fillId="5" borderId="15" xfId="0" applyNumberFormat="1" applyFont="1" applyFill="1" applyBorder="1" applyAlignment="1" applyProtection="1">
      <alignment horizontal="left" vertical="center" wrapText="1"/>
      <protection locked="0"/>
    </xf>
    <xf numFmtId="1" fontId="1" fillId="5" borderId="12" xfId="0" applyNumberFormat="1" applyFont="1" applyFill="1" applyBorder="1" applyAlignment="1" applyProtection="1">
      <alignment horizontal="center" vertical="center"/>
      <protection locked="0"/>
    </xf>
    <xf numFmtId="1" fontId="1" fillId="5" borderId="9" xfId="0" applyNumberFormat="1" applyFont="1" applyFill="1" applyBorder="1" applyAlignment="1" applyProtection="1">
      <alignment horizontal="center" vertical="center"/>
      <protection locked="0"/>
    </xf>
    <xf numFmtId="1" fontId="1" fillId="5" borderId="10" xfId="0" applyNumberFormat="1" applyFont="1" applyFill="1" applyBorder="1" applyAlignment="1" applyProtection="1">
      <alignment horizontal="center" vertical="center"/>
      <protection locked="0"/>
    </xf>
    <xf numFmtId="1" fontId="1" fillId="5" borderId="11" xfId="0" applyNumberFormat="1" applyFont="1" applyFill="1" applyBorder="1" applyAlignment="1" applyProtection="1">
      <alignment horizontal="center" vertical="center"/>
      <protection locked="0"/>
    </xf>
    <xf numFmtId="1" fontId="1" fillId="5" borderId="8" xfId="0" applyNumberFormat="1" applyFont="1" applyFill="1" applyBorder="1" applyAlignment="1" applyProtection="1">
      <alignment horizontal="center" vertical="center"/>
      <protection locked="0"/>
    </xf>
    <xf numFmtId="1" fontId="1" fillId="5" borderId="3" xfId="0" applyNumberFormat="1" applyFont="1" applyFill="1" applyBorder="1" applyAlignment="1" applyProtection="1">
      <alignment horizontal="center" vertical="center"/>
    </xf>
    <xf numFmtId="1" fontId="1" fillId="5" borderId="12" xfId="0" applyNumberFormat="1"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1" fontId="1" fillId="5" borderId="3" xfId="0" applyNumberFormat="1" applyFont="1" applyFill="1" applyBorder="1" applyAlignment="1" applyProtection="1">
      <alignment horizontal="center" vertical="center" wrapText="1"/>
      <protection locked="0"/>
    </xf>
    <xf numFmtId="1" fontId="1" fillId="5" borderId="12" xfId="0" applyNumberFormat="1" applyFont="1" applyFill="1" applyBorder="1" applyAlignment="1" applyProtection="1">
      <alignment horizontal="center" vertical="center" wrapText="1"/>
      <protection locked="0"/>
    </xf>
    <xf numFmtId="1" fontId="1" fillId="5" borderId="2" xfId="0" applyNumberFormat="1" applyFont="1" applyFill="1" applyBorder="1" applyAlignment="1" applyProtection="1">
      <alignment horizontal="left" vertical="center"/>
      <protection locked="0"/>
    </xf>
    <xf numFmtId="1" fontId="1" fillId="5" borderId="5" xfId="0" applyNumberFormat="1" applyFont="1" applyFill="1" applyBorder="1" applyAlignment="1" applyProtection="1">
      <alignment horizontal="left" vertical="center"/>
      <protection locked="0"/>
    </xf>
    <xf numFmtId="1" fontId="1" fillId="5" borderId="6" xfId="0" applyNumberFormat="1" applyFont="1" applyFill="1" applyBorder="1" applyAlignment="1" applyProtection="1">
      <alignment horizontal="left" vertical="center"/>
      <protection locked="0"/>
    </xf>
    <xf numFmtId="1" fontId="1" fillId="5" borderId="2" xfId="0" applyNumberFormat="1" applyFont="1" applyFill="1" applyBorder="1" applyAlignment="1" applyProtection="1">
      <alignment horizontal="center" vertical="center"/>
      <protection locked="0"/>
    </xf>
    <xf numFmtId="1" fontId="1" fillId="5" borderId="6" xfId="0" applyNumberFormat="1" applyFont="1" applyFill="1" applyBorder="1" applyAlignment="1" applyProtection="1">
      <alignment horizontal="center" vertical="center"/>
      <protection locked="0"/>
    </xf>
    <xf numFmtId="1" fontId="20" fillId="3" borderId="9" xfId="0" applyNumberFormat="1" applyFont="1" applyFill="1" applyBorder="1" applyAlignment="1" applyProtection="1">
      <alignment horizontal="left" vertical="center" wrapText="1"/>
      <protection locked="0"/>
    </xf>
    <xf numFmtId="1" fontId="20" fillId="3" borderId="4" xfId="0" applyNumberFormat="1" applyFont="1" applyFill="1" applyBorder="1" applyAlignment="1" applyProtection="1">
      <alignment horizontal="left" vertical="center" wrapText="1"/>
      <protection locked="0"/>
    </xf>
    <xf numFmtId="1" fontId="20" fillId="3" borderId="10" xfId="0" applyNumberFormat="1" applyFont="1" applyFill="1" applyBorder="1" applyAlignment="1" applyProtection="1">
      <alignment horizontal="left" vertical="center" wrapText="1"/>
      <protection locked="0"/>
    </xf>
    <xf numFmtId="1" fontId="20" fillId="3" borderId="11" xfId="0" applyNumberFormat="1" applyFont="1" applyFill="1" applyBorder="1" applyAlignment="1" applyProtection="1">
      <alignment horizontal="left" vertical="center" wrapText="1"/>
      <protection locked="0"/>
    </xf>
    <xf numFmtId="1" fontId="20" fillId="3" borderId="7" xfId="0" applyNumberFormat="1" applyFont="1" applyFill="1" applyBorder="1" applyAlignment="1" applyProtection="1">
      <alignment horizontal="left" vertical="center" wrapText="1"/>
      <protection locked="0"/>
    </xf>
    <xf numFmtId="1" fontId="20" fillId="3" borderId="8" xfId="0" applyNumberFormat="1" applyFont="1" applyFill="1" applyBorder="1" applyAlignment="1" applyProtection="1">
      <alignment horizontal="left" vertical="center" wrapText="1"/>
      <protection locked="0"/>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19" fillId="0" borderId="2"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10" fontId="1" fillId="0" borderId="2" xfId="0" applyNumberFormat="1" applyFont="1" applyBorder="1" applyAlignment="1" applyProtection="1">
      <alignment horizontal="center" vertical="center" wrapText="1"/>
      <protection locked="0"/>
    </xf>
    <xf numFmtId="10" fontId="1" fillId="0" borderId="6" xfId="0" applyNumberFormat="1" applyFont="1" applyBorder="1" applyAlignment="1" applyProtection="1">
      <alignment horizontal="center" vertical="center" wrapText="1"/>
      <protection locked="0"/>
    </xf>
    <xf numFmtId="0" fontId="1" fillId="8" borderId="1"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7" fillId="4" borderId="1" xfId="0" applyFont="1" applyFill="1" applyBorder="1" applyAlignment="1" applyProtection="1">
      <alignment horizontal="left" vertical="top" wrapText="1"/>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left" vertical="center"/>
      <protection locked="0"/>
    </xf>
    <xf numFmtId="1" fontId="2" fillId="5" borderId="2"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 fontId="2" fillId="5" borderId="6"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left" vertical="top" wrapText="1"/>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7" fillId="4" borderId="1" xfId="0" applyFont="1" applyFill="1" applyBorder="1" applyAlignment="1">
      <alignment horizontal="center" vertical="center" wrapText="1"/>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1" fillId="8" borderId="11" xfId="0" applyFont="1" applyFill="1" applyBorder="1" applyAlignment="1" applyProtection="1">
      <alignment horizontal="center" vertical="center" wrapText="1"/>
      <protection locked="0"/>
    </xf>
    <xf numFmtId="0" fontId="11" fillId="8" borderId="8" xfId="0" applyFont="1" applyFill="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1" xfId="0" applyNumberFormat="1" applyFont="1" applyBorder="1" applyAlignment="1" applyProtection="1">
      <alignment horizontal="lef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 fontId="1" fillId="3" borderId="1" xfId="0" applyNumberFormat="1" applyFont="1" applyFill="1" applyBorder="1" applyAlignment="1" applyProtection="1">
      <alignment horizontal="left" vertical="center"/>
      <protection locked="0"/>
    </xf>
    <xf numFmtId="1" fontId="1" fillId="3" borderId="3"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2" fontId="1" fillId="3" borderId="3" xfId="0" applyNumberFormat="1" applyFont="1" applyFill="1" applyBorder="1" applyAlignment="1" applyProtection="1">
      <alignment horizontal="center" vertical="center"/>
      <protection locked="0"/>
    </xf>
    <xf numFmtId="2" fontId="1" fillId="3" borderId="12" xfId="0" applyNumberFormat="1"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1" fontId="1" fillId="3" borderId="9" xfId="0" applyNumberFormat="1" applyFont="1" applyFill="1" applyBorder="1" applyAlignment="1" applyProtection="1">
      <alignment horizontal="left" vertical="center" wrapText="1"/>
      <protection locked="0"/>
    </xf>
    <xf numFmtId="1" fontId="1" fillId="3" borderId="4" xfId="0" applyNumberFormat="1" applyFont="1" applyFill="1" applyBorder="1" applyAlignment="1" applyProtection="1">
      <alignment horizontal="left" vertical="center" wrapText="1"/>
      <protection locked="0"/>
    </xf>
    <xf numFmtId="1" fontId="1" fillId="3" borderId="10" xfId="0" applyNumberFormat="1" applyFont="1" applyFill="1" applyBorder="1" applyAlignment="1" applyProtection="1">
      <alignment horizontal="left" vertical="center" wrapText="1"/>
      <protection locked="0"/>
    </xf>
    <xf numFmtId="1" fontId="1" fillId="3" borderId="11" xfId="0" applyNumberFormat="1" applyFont="1" applyFill="1" applyBorder="1" applyAlignment="1" applyProtection="1">
      <alignment horizontal="left" vertical="center" wrapText="1"/>
      <protection locked="0"/>
    </xf>
    <xf numFmtId="1" fontId="1" fillId="3" borderId="7" xfId="0" applyNumberFormat="1" applyFont="1" applyFill="1" applyBorder="1" applyAlignment="1" applyProtection="1">
      <alignment horizontal="left" vertical="center" wrapText="1"/>
      <protection locked="0"/>
    </xf>
    <xf numFmtId="1" fontId="1" fillId="3" borderId="8" xfId="0" applyNumberFormat="1" applyFont="1" applyFill="1" applyBorder="1" applyAlignment="1" applyProtection="1">
      <alignment horizontal="left" vertical="center" wrapText="1"/>
      <protection locked="0"/>
    </xf>
    <xf numFmtId="1" fontId="1" fillId="3" borderId="3"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1" fontId="1" fillId="0" borderId="3" xfId="0" applyNumberFormat="1" applyFont="1" applyBorder="1" applyAlignment="1" applyProtection="1">
      <alignment horizontal="center" vertical="center"/>
    </xf>
    <xf numFmtId="1" fontId="1" fillId="0" borderId="12" xfId="0" applyNumberFormat="1" applyFont="1" applyBorder="1" applyAlignment="1" applyProtection="1">
      <alignment horizontal="center" vertical="center"/>
    </xf>
    <xf numFmtId="0" fontId="2" fillId="0" borderId="7" xfId="0" applyFont="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center"/>
    </xf>
    <xf numFmtId="0" fontId="1" fillId="0" borderId="5" xfId="0" applyFont="1" applyFill="1" applyBorder="1" applyAlignment="1" applyProtection="1">
      <alignment horizontal="center"/>
    </xf>
    <xf numFmtId="0" fontId="1" fillId="0" borderId="6" xfId="0" applyFont="1" applyFill="1" applyBorder="1" applyAlignment="1" applyProtection="1">
      <alignment horizontal="center"/>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0" fillId="0" borderId="6" xfId="0" applyBorder="1"/>
    <xf numFmtId="1" fontId="1" fillId="0" borderId="2"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0" xfId="0" applyFont="1" applyAlignment="1" applyProtection="1">
      <alignment vertical="center"/>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2" borderId="1"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7" borderId="14" xfId="0" applyFont="1" applyFill="1" applyBorder="1" applyAlignment="1" applyProtection="1">
      <alignment vertical="center" wrapText="1"/>
    </xf>
    <xf numFmtId="0" fontId="1" fillId="7" borderId="0" xfId="0" applyFont="1" applyFill="1" applyBorder="1" applyAlignment="1" applyProtection="1">
      <alignment vertical="center" wrapText="1"/>
    </xf>
    <xf numFmtId="0" fontId="1" fillId="0" borderId="0" xfId="0" applyFont="1" applyAlignment="1" applyProtection="1">
      <alignment wrapText="1"/>
    </xf>
    <xf numFmtId="0" fontId="2" fillId="6" borderId="0" xfId="0" applyFont="1" applyFill="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3" fillId="0" borderId="0"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xf numFmtId="0" fontId="23" fillId="0" borderId="0" xfId="0" applyFont="1" applyFill="1" applyBorder="1" applyAlignment="1" applyProtection="1">
      <alignment vertical="center" wrapText="1"/>
      <protection locked="0"/>
    </xf>
    <xf numFmtId="0" fontId="1" fillId="5" borderId="2"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 fillId="0" borderId="14" xfId="0" applyFont="1" applyBorder="1" applyProtection="1">
      <protection locked="0"/>
    </xf>
    <xf numFmtId="0" fontId="1" fillId="0" borderId="0" xfId="0" applyFont="1" applyBorder="1" applyProtection="1">
      <protection locked="0"/>
    </xf>
    <xf numFmtId="0" fontId="7" fillId="0" borderId="2"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1" fillId="0" borderId="4"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2" fillId="0" borderId="0" xfId="0" applyFont="1" applyAlignment="1" applyProtection="1">
      <alignment vertical="center"/>
      <protection locked="0"/>
    </xf>
    <xf numFmtId="0" fontId="2" fillId="0" borderId="0" xfId="0" applyFont="1" applyFill="1" applyBorder="1" applyAlignment="1" applyProtection="1">
      <alignment vertical="center" wrapText="1"/>
      <protection locked="0"/>
    </xf>
    <xf numFmtId="0" fontId="9" fillId="0" borderId="9"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9" fillId="0" borderId="0" xfId="0" applyFont="1" applyFill="1" applyBorder="1" applyAlignment="1" applyProtection="1">
      <alignment vertical="center" wrapText="1"/>
      <protection locked="0"/>
    </xf>
    <xf numFmtId="0" fontId="1" fillId="0" borderId="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0"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1" fillId="2" borderId="6" xfId="0" applyFont="1" applyFill="1" applyBorder="1" applyAlignment="1" applyProtection="1">
      <alignment horizontal="left"/>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1" fontId="2" fillId="0" borderId="1" xfId="0" applyNumberFormat="1" applyFont="1" applyBorder="1" applyAlignment="1" applyProtection="1">
      <alignment horizontal="center" vertical="center"/>
    </xf>
    <xf numFmtId="1" fontId="1" fillId="2" borderId="2" xfId="0" applyNumberFormat="1" applyFont="1" applyFill="1" applyBorder="1" applyAlignment="1" applyProtection="1">
      <alignment horizontal="left" vertical="center"/>
      <protection locked="0"/>
    </xf>
    <xf numFmtId="1" fontId="1" fillId="2" borderId="5" xfId="0" applyNumberFormat="1" applyFont="1" applyFill="1" applyBorder="1" applyAlignment="1" applyProtection="1">
      <alignment horizontal="left" vertical="center"/>
      <protection locked="0"/>
    </xf>
    <xf numFmtId="1" fontId="1" fillId="2" borderId="6" xfId="0" applyNumberFormat="1" applyFont="1" applyFill="1" applyBorder="1" applyAlignment="1" applyProtection="1">
      <alignment horizontal="left"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1" fontId="1" fillId="3" borderId="1" xfId="0" applyNumberFormat="1"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2" fillId="0" borderId="1" xfId="0" applyFont="1" applyBorder="1" applyAlignment="1" applyProtection="1">
      <alignment horizontal="center" vertical="center"/>
      <protection locked="0"/>
    </xf>
    <xf numFmtId="0" fontId="24" fillId="9" borderId="2" xfId="0" applyFont="1" applyFill="1" applyBorder="1" applyAlignment="1">
      <alignment horizontal="left" vertical="top"/>
    </xf>
    <xf numFmtId="0" fontId="24" fillId="9" borderId="5" xfId="0" applyFont="1" applyFill="1" applyBorder="1" applyAlignment="1">
      <alignment horizontal="left" vertical="top"/>
    </xf>
    <xf numFmtId="0" fontId="24" fillId="9" borderId="6" xfId="0" applyFont="1" applyFill="1" applyBorder="1" applyAlignment="1">
      <alignment horizontal="left" vertical="top"/>
    </xf>
    <xf numFmtId="0" fontId="10" fillId="9" borderId="2" xfId="0" applyFont="1" applyFill="1" applyBorder="1" applyAlignment="1">
      <alignment horizontal="left" vertical="center"/>
    </xf>
    <xf numFmtId="0" fontId="10" fillId="9" borderId="5" xfId="0" applyFont="1" applyFill="1" applyBorder="1" applyAlignment="1">
      <alignment horizontal="left" vertical="center"/>
    </xf>
    <xf numFmtId="0" fontId="10" fillId="9" borderId="6" xfId="0" applyFont="1" applyFill="1" applyBorder="1" applyAlignment="1">
      <alignment horizontal="left" vertical="center"/>
    </xf>
    <xf numFmtId="1" fontId="10" fillId="3" borderId="1" xfId="0" applyNumberFormat="1" applyFont="1" applyFill="1" applyBorder="1" applyAlignment="1" applyProtection="1">
      <alignment horizontal="left" vertical="center"/>
      <protection locked="0"/>
    </xf>
    <xf numFmtId="1" fontId="10" fillId="3" borderId="2" xfId="0" applyNumberFormat="1" applyFont="1" applyFill="1" applyBorder="1" applyAlignment="1" applyProtection="1">
      <alignment horizontal="left" vertical="center"/>
      <protection locked="0"/>
    </xf>
    <xf numFmtId="1" fontId="10" fillId="3" borderId="5" xfId="0" applyNumberFormat="1" applyFont="1" applyFill="1" applyBorder="1" applyAlignment="1" applyProtection="1">
      <alignment horizontal="left" vertical="center"/>
      <protection locked="0"/>
    </xf>
    <xf numFmtId="1" fontId="10" fillId="3" borderId="6" xfId="0" applyNumberFormat="1" applyFont="1" applyFill="1" applyBorder="1" applyAlignment="1" applyProtection="1">
      <alignment horizontal="left" vertical="center"/>
      <protection locked="0"/>
    </xf>
    <xf numFmtId="1" fontId="10" fillId="3" borderId="1" xfId="0" applyNumberFormat="1" applyFont="1" applyFill="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2" fontId="1" fillId="0" borderId="1" xfId="0" applyNumberFormat="1" applyFont="1" applyBorder="1" applyAlignment="1" applyProtection="1">
      <alignment horizontal="center" vertical="center" wrapText="1"/>
    </xf>
    <xf numFmtId="0" fontId="1" fillId="0" borderId="1" xfId="0" applyFont="1" applyBorder="1" applyAlignment="1" applyProtection="1">
      <alignment horizontal="center" vertical="center"/>
    </xf>
    <xf numFmtId="0" fontId="2" fillId="0" borderId="1" xfId="0" applyFont="1" applyBorder="1" applyAlignment="1" applyProtection="1">
      <alignment horizontal="left" vertical="center"/>
      <protection locked="0"/>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2" fillId="0" borderId="7" xfId="0" applyFont="1" applyBorder="1" applyAlignment="1" applyProtection="1">
      <alignment horizontal="left"/>
      <protection locked="0"/>
    </xf>
    <xf numFmtId="0" fontId="0" fillId="0" borderId="10" xfId="0" applyBorder="1"/>
    <xf numFmtId="0" fontId="0" fillId="0" borderId="11" xfId="0" applyBorder="1"/>
    <xf numFmtId="0" fontId="0" fillId="0" borderId="8" xfId="0" applyBorder="1"/>
    <xf numFmtId="1" fontId="1" fillId="5" borderId="13" xfId="0" applyNumberFormat="1" applyFont="1" applyFill="1" applyBorder="1" applyAlignment="1" applyProtection="1">
      <alignment horizontal="center" vertical="center" wrapText="1"/>
      <protection locked="0"/>
    </xf>
    <xf numFmtId="1" fontId="1" fillId="5" borderId="13" xfId="0" applyNumberFormat="1" applyFont="1" applyFill="1" applyBorder="1" applyAlignment="1" applyProtection="1">
      <alignment horizontal="center" vertical="center"/>
    </xf>
    <xf numFmtId="1" fontId="1" fillId="5" borderId="14" xfId="0" applyNumberFormat="1" applyFont="1" applyFill="1" applyBorder="1" applyAlignment="1" applyProtection="1">
      <alignment horizontal="center" vertical="center"/>
      <protection locked="0"/>
    </xf>
    <xf numFmtId="1" fontId="1" fillId="5" borderId="15"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vertical="center"/>
      <protection locked="0"/>
    </xf>
    <xf numFmtId="1" fontId="1" fillId="5" borderId="4" xfId="0" applyNumberFormat="1" applyFont="1" applyFill="1" applyBorder="1" applyAlignment="1" applyProtection="1">
      <alignment vertical="center" wrapText="1"/>
      <protection locked="0"/>
    </xf>
    <xf numFmtId="1" fontId="1" fillId="5" borderId="0" xfId="0" applyNumberFormat="1" applyFont="1" applyFill="1" applyBorder="1" applyAlignment="1" applyProtection="1">
      <alignment vertical="center" wrapText="1"/>
      <protection locked="0"/>
    </xf>
    <xf numFmtId="1" fontId="1" fillId="5" borderId="7" xfId="0" applyNumberFormat="1" applyFont="1" applyFill="1" applyBorder="1" applyAlignment="1" applyProtection="1">
      <alignment vertical="center" wrapText="1"/>
      <protection locked="0"/>
    </xf>
    <xf numFmtId="1" fontId="1" fillId="5" borderId="3" xfId="0" applyNumberFormat="1" applyFont="1" applyFill="1" applyBorder="1" applyAlignment="1" applyProtection="1">
      <alignment horizontal="left" vertical="center"/>
      <protection locked="0"/>
    </xf>
    <xf numFmtId="1" fontId="1" fillId="5" borderId="13" xfId="0" applyNumberFormat="1" applyFont="1" applyFill="1" applyBorder="1" applyAlignment="1" applyProtection="1">
      <alignment horizontal="left" vertical="center"/>
      <protection locked="0"/>
    </xf>
    <xf numFmtId="1" fontId="1" fillId="5" borderId="12" xfId="0" applyNumberFormat="1" applyFont="1" applyFill="1" applyBorder="1" applyAlignment="1" applyProtection="1">
      <alignment horizontal="left" vertical="center"/>
      <protection locked="0"/>
    </xf>
    <xf numFmtId="1" fontId="1" fillId="5" borderId="11" xfId="0" applyNumberFormat="1" applyFont="1" applyFill="1" applyBorder="1" applyAlignment="1" applyProtection="1">
      <alignment horizontal="left" vertical="center" wrapText="1"/>
      <protection locked="0"/>
    </xf>
    <xf numFmtId="1" fontId="1" fillId="5" borderId="7" xfId="0" applyNumberFormat="1" applyFont="1" applyFill="1" applyBorder="1" applyAlignment="1" applyProtection="1">
      <alignment horizontal="left" vertical="center" wrapText="1"/>
      <protection locked="0"/>
    </xf>
    <xf numFmtId="1" fontId="1" fillId="5" borderId="8" xfId="0" applyNumberFormat="1" applyFont="1" applyFill="1" applyBorder="1" applyAlignment="1" applyProtection="1">
      <alignment horizontal="left" vertical="center" wrapText="1"/>
      <protection locked="0"/>
    </xf>
    <xf numFmtId="0" fontId="7" fillId="0" borderId="13" xfId="0" applyFont="1" applyBorder="1" applyAlignment="1">
      <alignment horizontal="center" vertical="center"/>
    </xf>
    <xf numFmtId="0" fontId="2" fillId="5" borderId="2"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xf>
    <xf numFmtId="0" fontId="21" fillId="0" borderId="2" xfId="0" applyFont="1" applyBorder="1" applyAlignment="1">
      <alignment horizontal="left"/>
    </xf>
    <xf numFmtId="0" fontId="21" fillId="0" borderId="5" xfId="0" applyFont="1" applyBorder="1" applyAlignment="1">
      <alignment horizontal="left"/>
    </xf>
    <xf numFmtId="0" fontId="21" fillId="0" borderId="6" xfId="0" applyFont="1" applyBorder="1" applyAlignment="1">
      <alignment horizontal="left"/>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0" fillId="0" borderId="1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21" fillId="0" borderId="1" xfId="0" applyFont="1" applyBorder="1" applyAlignment="1">
      <alignment horizontal="left" vertical="center" wrapText="1"/>
    </xf>
    <xf numFmtId="0" fontId="0" fillId="0" borderId="2" xfId="0" applyBorder="1" applyAlignment="1">
      <alignment horizontal="center"/>
    </xf>
    <xf numFmtId="0" fontId="0" fillId="0" borderId="6" xfId="0" applyBorder="1" applyAlignment="1">
      <alignment horizontal="center"/>
    </xf>
    <xf numFmtId="0" fontId="21" fillId="0" borderId="0" xfId="0" applyFont="1" applyBorder="1" applyAlignment="1">
      <alignment horizontal="center"/>
    </xf>
  </cellXfs>
  <cellStyles count="1">
    <cellStyle name="Normal" xfId="0" builtinId="0"/>
  </cellStyles>
  <dxfs count="27">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checked="Checked"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8" Type="http://schemas.openxmlformats.org/officeDocument/2006/relationships/ctrlProp" Target="../ctrlProps/ctrlProp5.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vmlDrawing" Target="../drawings/vmlDrawing2.v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dimension ref="A1:AB405"/>
  <sheetViews>
    <sheetView tabSelected="1" showRuler="0" view="pageLayout" topLeftCell="A191" workbookViewId="0">
      <selection activeCell="R366" sqref="R366"/>
    </sheetView>
  </sheetViews>
  <sheetFormatPr defaultColWidth="9.140625" defaultRowHeight="12.75"/>
  <cols>
    <col min="1" max="1" width="8.710937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7.85546875" style="1" customWidth="1"/>
    <col min="9" max="9" width="6.28515625" style="1" customWidth="1"/>
    <col min="10" max="10" width="7.28515625" style="1" customWidth="1"/>
    <col min="11" max="11" width="5.7109375" style="1" customWidth="1"/>
    <col min="12" max="12" width="5.28515625" style="1" customWidth="1"/>
    <col min="13" max="13" width="4.85546875" style="1" customWidth="1"/>
    <col min="14" max="14" width="5" style="73" customWidth="1"/>
    <col min="15" max="15" width="5.5703125" style="1" customWidth="1"/>
    <col min="16" max="16" width="5.7109375" style="1" customWidth="1"/>
    <col min="17" max="17" width="5.85546875" style="1" customWidth="1"/>
    <col min="18" max="18" width="5.7109375" style="1" customWidth="1"/>
    <col min="19" max="19" width="5.28515625" style="1" customWidth="1"/>
    <col min="20" max="20" width="5.5703125" style="1" customWidth="1"/>
    <col min="21" max="21" width="9.28515625" style="1" customWidth="1"/>
    <col min="22" max="23" width="10.5703125" style="1" customWidth="1"/>
    <col min="24" max="24" width="9.140625" style="1"/>
    <col min="25" max="25" width="14.28515625" style="1" customWidth="1"/>
    <col min="26" max="16384" width="9.140625" style="1"/>
  </cols>
  <sheetData>
    <row r="1" spans="1:28">
      <c r="A1" s="282" t="s">
        <v>132</v>
      </c>
      <c r="B1" s="282"/>
      <c r="C1" s="282"/>
      <c r="D1" s="282"/>
      <c r="E1" s="282"/>
      <c r="F1" s="282"/>
      <c r="G1" s="282"/>
      <c r="H1" s="282"/>
      <c r="I1" s="282"/>
      <c r="J1" s="282"/>
      <c r="K1" s="282"/>
      <c r="M1" s="350" t="s">
        <v>20</v>
      </c>
      <c r="N1" s="350"/>
      <c r="O1" s="350"/>
      <c r="P1" s="350"/>
      <c r="Q1" s="350"/>
      <c r="R1" s="350"/>
      <c r="S1" s="350"/>
      <c r="T1" s="350"/>
      <c r="U1" s="350"/>
      <c r="V1" s="310" t="str">
        <f>IF(P4&gt;=22,"Corect","Trebuie alocate cel puțin 22 de ore pe săptămână")</f>
        <v>Corect</v>
      </c>
      <c r="W1" s="310"/>
      <c r="X1" s="310"/>
      <c r="Y1" s="310"/>
      <c r="Z1" s="60"/>
      <c r="AA1" s="60"/>
    </row>
    <row r="2" spans="1:28">
      <c r="A2" s="282"/>
      <c r="B2" s="282"/>
      <c r="C2" s="282"/>
      <c r="D2" s="282"/>
      <c r="E2" s="282"/>
      <c r="F2" s="282"/>
      <c r="G2" s="282"/>
      <c r="H2" s="282"/>
      <c r="I2" s="282"/>
      <c r="J2" s="282"/>
      <c r="K2" s="282"/>
      <c r="V2" s="310"/>
      <c r="W2" s="310"/>
      <c r="X2" s="310"/>
      <c r="Y2" s="310"/>
      <c r="Z2" s="60"/>
      <c r="AA2" s="60"/>
    </row>
    <row r="3" spans="1:28">
      <c r="A3" s="349" t="s">
        <v>89</v>
      </c>
      <c r="B3" s="349"/>
      <c r="C3" s="349"/>
      <c r="D3" s="349"/>
      <c r="E3" s="349"/>
      <c r="F3" s="349"/>
      <c r="G3" s="349"/>
      <c r="H3" s="349"/>
      <c r="I3" s="349"/>
      <c r="J3" s="349"/>
      <c r="K3" s="349"/>
      <c r="M3" s="222"/>
      <c r="N3" s="352"/>
      <c r="O3" s="223"/>
      <c r="P3" s="214" t="s">
        <v>36</v>
      </c>
      <c r="Q3" s="313"/>
      <c r="R3" s="215"/>
      <c r="S3" s="214" t="s">
        <v>37</v>
      </c>
      <c r="T3" s="313"/>
      <c r="U3" s="215"/>
      <c r="V3" s="309" t="str">
        <f>IF(S4&gt;=22,"Corect","Trebuie alocate cel puțin 22 de ore pe săptămână")</f>
        <v>Corect</v>
      </c>
      <c r="W3" s="310"/>
      <c r="X3" s="310"/>
      <c r="Y3" s="310"/>
      <c r="Z3" s="60"/>
      <c r="AA3" s="60"/>
    </row>
    <row r="4" spans="1:28" ht="12.75" customHeight="1">
      <c r="A4" s="149" t="s">
        <v>149</v>
      </c>
      <c r="B4" s="149"/>
      <c r="C4" s="149"/>
      <c r="D4" s="149"/>
      <c r="E4" s="149"/>
      <c r="F4" s="149"/>
      <c r="G4" s="149"/>
      <c r="H4" s="149"/>
      <c r="I4" s="149"/>
      <c r="J4" s="149"/>
      <c r="K4" s="149"/>
      <c r="M4" s="244" t="s">
        <v>14</v>
      </c>
      <c r="N4" s="245"/>
      <c r="O4" s="246"/>
      <c r="P4" s="322">
        <f>O55</f>
        <v>28</v>
      </c>
      <c r="Q4" s="323"/>
      <c r="R4" s="324"/>
      <c r="S4" s="322">
        <f>O72</f>
        <v>28</v>
      </c>
      <c r="T4" s="323"/>
      <c r="U4" s="324"/>
      <c r="V4" s="309" t="str">
        <f>IF(P5&gt;=22,"Corect","Trebuie alocate cel puțin 22 de ore pe săptămână")</f>
        <v>Corect</v>
      </c>
      <c r="W4" s="310"/>
      <c r="X4" s="310"/>
      <c r="Y4" s="310"/>
      <c r="Z4" s="60"/>
      <c r="AA4" s="60"/>
    </row>
    <row r="5" spans="1:28">
      <c r="A5" s="149"/>
      <c r="B5" s="149"/>
      <c r="C5" s="149"/>
      <c r="D5" s="149"/>
      <c r="E5" s="149"/>
      <c r="F5" s="149"/>
      <c r="G5" s="149"/>
      <c r="H5" s="149"/>
      <c r="I5" s="149"/>
      <c r="J5" s="149"/>
      <c r="K5" s="149"/>
      <c r="M5" s="244" t="s">
        <v>15</v>
      </c>
      <c r="N5" s="245"/>
      <c r="O5" s="246"/>
      <c r="P5" s="322">
        <f>O91</f>
        <v>27</v>
      </c>
      <c r="Q5" s="323"/>
      <c r="R5" s="324"/>
      <c r="S5" s="322">
        <f>O104</f>
        <v>24</v>
      </c>
      <c r="T5" s="323"/>
      <c r="U5" s="324"/>
      <c r="V5" s="309" t="str">
        <f>IF(S5&gt;=22,"Corect","Trebuie alocate cel puțin 22 de ore pe săptămână")</f>
        <v>Corect</v>
      </c>
      <c r="W5" s="310"/>
      <c r="X5" s="310"/>
      <c r="Y5" s="310"/>
      <c r="Z5" s="60"/>
      <c r="AA5" s="60"/>
    </row>
    <row r="6" spans="1:28" ht="15" customHeight="1">
      <c r="A6" s="318" t="s">
        <v>150</v>
      </c>
      <c r="B6" s="318"/>
      <c r="C6" s="318"/>
      <c r="D6" s="318"/>
      <c r="E6" s="318"/>
      <c r="F6" s="318"/>
      <c r="G6" s="318"/>
      <c r="H6" s="318"/>
      <c r="I6" s="318"/>
      <c r="J6" s="318"/>
      <c r="K6" s="318"/>
      <c r="M6" s="244" t="s">
        <v>16</v>
      </c>
      <c r="N6" s="245"/>
      <c r="O6" s="246"/>
      <c r="P6" s="322">
        <f>O117</f>
        <v>28</v>
      </c>
      <c r="Q6" s="323"/>
      <c r="R6" s="324"/>
      <c r="S6" s="322">
        <f>O130</f>
        <v>24</v>
      </c>
      <c r="T6" s="323"/>
      <c r="U6" s="324"/>
      <c r="V6" s="309" t="str">
        <f>IF(P6&gt;=22,"Corect","Trebuie alocate cel puțin 22 de ore pe săptămână")</f>
        <v>Corect</v>
      </c>
      <c r="W6" s="310"/>
      <c r="X6" s="310"/>
      <c r="Y6" s="310"/>
      <c r="Z6" s="60"/>
      <c r="AA6" s="60"/>
    </row>
    <row r="7" spans="1:28" s="36" customFormat="1" ht="12.75" customHeight="1">
      <c r="A7" s="318"/>
      <c r="B7" s="318"/>
      <c r="C7" s="318"/>
      <c r="D7" s="318"/>
      <c r="E7" s="318"/>
      <c r="F7" s="318"/>
      <c r="G7" s="318"/>
      <c r="H7" s="318"/>
      <c r="I7" s="318"/>
      <c r="J7" s="318"/>
      <c r="K7" s="318"/>
      <c r="M7" s="244" t="s">
        <v>90</v>
      </c>
      <c r="N7" s="245"/>
      <c r="O7" s="246"/>
      <c r="P7" s="322">
        <f>O143</f>
        <v>27</v>
      </c>
      <c r="Q7" s="323"/>
      <c r="R7" s="324"/>
      <c r="S7" s="322">
        <f>O157</f>
        <v>26</v>
      </c>
      <c r="T7" s="323"/>
      <c r="U7" s="324"/>
      <c r="V7" s="309" t="str">
        <f>IF(S6&gt;=22,"Corect","Trebuie alocate cel puțin 22 de ore pe săptămână")</f>
        <v>Corect</v>
      </c>
      <c r="W7" s="310"/>
      <c r="X7" s="310"/>
      <c r="Y7" s="310"/>
      <c r="Z7" s="60"/>
      <c r="AA7" s="60"/>
    </row>
    <row r="8" spans="1:28">
      <c r="A8" s="318"/>
      <c r="B8" s="318"/>
      <c r="C8" s="318"/>
      <c r="D8" s="318"/>
      <c r="E8" s="318"/>
      <c r="F8" s="318"/>
      <c r="G8" s="318"/>
      <c r="H8" s="318"/>
      <c r="I8" s="318"/>
      <c r="J8" s="318"/>
      <c r="K8" s="318"/>
      <c r="V8" s="309" t="str">
        <f>IF(P7&gt;=22,"Corect","Trebuie alocate cel puțin 22 de ore pe săptămână")</f>
        <v>Corect</v>
      </c>
      <c r="W8" s="310"/>
      <c r="X8" s="310"/>
      <c r="Y8" s="310"/>
      <c r="Z8" s="60"/>
      <c r="AA8" s="60"/>
    </row>
    <row r="9" spans="1:28">
      <c r="A9" s="294" t="s">
        <v>151</v>
      </c>
      <c r="B9" s="294"/>
      <c r="C9" s="294"/>
      <c r="D9" s="294"/>
      <c r="E9" s="294"/>
      <c r="F9" s="294"/>
      <c r="G9" s="294"/>
      <c r="H9" s="294"/>
      <c r="I9" s="294"/>
      <c r="J9" s="294"/>
      <c r="K9" s="294"/>
      <c r="M9" s="318" t="s">
        <v>82</v>
      </c>
      <c r="N9" s="318"/>
      <c r="O9" s="318"/>
      <c r="P9" s="318"/>
      <c r="Q9" s="318"/>
      <c r="R9" s="318"/>
      <c r="S9" s="318"/>
      <c r="T9" s="318"/>
      <c r="U9" s="318"/>
      <c r="V9" s="309" t="str">
        <f>IF(S7&gt;=22,"Corect","Trebuie alocate cel puțin 22 de ore pe săptămână")</f>
        <v>Corect</v>
      </c>
      <c r="W9" s="310"/>
      <c r="X9" s="310"/>
      <c r="Y9" s="310"/>
      <c r="Z9" s="60"/>
      <c r="AA9" s="60"/>
    </row>
    <row r="10" spans="1:28">
      <c r="A10" s="294" t="s">
        <v>152</v>
      </c>
      <c r="B10" s="294"/>
      <c r="C10" s="294"/>
      <c r="D10" s="294"/>
      <c r="E10" s="294"/>
      <c r="F10" s="294"/>
      <c r="G10" s="294"/>
      <c r="H10" s="294"/>
      <c r="I10" s="294"/>
      <c r="J10" s="294"/>
      <c r="K10" s="294"/>
      <c r="M10" s="318"/>
      <c r="N10" s="318"/>
      <c r="O10" s="318"/>
      <c r="P10" s="318"/>
      <c r="Q10" s="318"/>
      <c r="R10" s="318"/>
      <c r="S10" s="318"/>
      <c r="T10" s="318"/>
      <c r="U10" s="318"/>
    </row>
    <row r="11" spans="1:28">
      <c r="A11" s="294" t="s">
        <v>91</v>
      </c>
      <c r="B11" s="294"/>
      <c r="C11" s="294"/>
      <c r="D11" s="294"/>
      <c r="E11" s="294"/>
      <c r="F11" s="294"/>
      <c r="G11" s="294"/>
      <c r="H11" s="294"/>
      <c r="I11" s="294"/>
      <c r="J11" s="294"/>
      <c r="K11" s="294"/>
      <c r="M11" s="318"/>
      <c r="N11" s="318"/>
      <c r="O11" s="318"/>
      <c r="P11" s="318"/>
      <c r="Q11" s="318"/>
      <c r="R11" s="318"/>
      <c r="S11" s="318"/>
      <c r="T11" s="318"/>
      <c r="U11" s="318"/>
      <c r="V11" s="62"/>
      <c r="W11" s="62"/>
      <c r="X11" s="62"/>
      <c r="Y11" s="62"/>
      <c r="Z11" s="62"/>
      <c r="AA11" s="62"/>
      <c r="AB11" s="43"/>
    </row>
    <row r="12" spans="1:28">
      <c r="A12" s="294" t="s">
        <v>18</v>
      </c>
      <c r="B12" s="294"/>
      <c r="C12" s="294"/>
      <c r="D12" s="294"/>
      <c r="E12" s="294"/>
      <c r="F12" s="294"/>
      <c r="G12" s="294"/>
      <c r="H12" s="294"/>
      <c r="I12" s="294"/>
      <c r="J12" s="294"/>
      <c r="K12" s="294"/>
      <c r="M12" s="318"/>
      <c r="N12" s="318"/>
      <c r="O12" s="318"/>
      <c r="P12" s="318"/>
      <c r="Q12" s="318"/>
      <c r="R12" s="318"/>
      <c r="S12" s="318"/>
      <c r="T12" s="318"/>
      <c r="U12" s="318"/>
      <c r="V12" s="62"/>
      <c r="W12" s="62"/>
      <c r="X12" s="62"/>
      <c r="Y12" s="62"/>
      <c r="Z12" s="62"/>
      <c r="AA12" s="62"/>
      <c r="AB12" s="43"/>
    </row>
    <row r="13" spans="1:28">
      <c r="A13" s="294"/>
      <c r="B13" s="294"/>
      <c r="C13" s="294"/>
      <c r="D13" s="294"/>
      <c r="E13" s="294"/>
      <c r="F13" s="294"/>
      <c r="G13" s="294"/>
      <c r="H13" s="294"/>
      <c r="I13" s="294"/>
      <c r="J13" s="294"/>
      <c r="K13" s="294"/>
      <c r="M13" s="2"/>
      <c r="N13" s="81"/>
      <c r="O13" s="2"/>
      <c r="P13" s="2"/>
      <c r="Q13" s="2"/>
      <c r="R13" s="2"/>
      <c r="S13" s="2"/>
      <c r="V13" s="62"/>
      <c r="W13" s="62"/>
      <c r="X13" s="62"/>
      <c r="Y13" s="62"/>
      <c r="Z13" s="62"/>
      <c r="AA13" s="62"/>
      <c r="AB13" s="43"/>
    </row>
    <row r="14" spans="1:28">
      <c r="A14" s="335" t="s">
        <v>0</v>
      </c>
      <c r="B14" s="335"/>
      <c r="C14" s="335"/>
      <c r="D14" s="335"/>
      <c r="E14" s="335"/>
      <c r="F14" s="335"/>
      <c r="G14" s="335"/>
      <c r="H14" s="335"/>
      <c r="I14" s="335"/>
      <c r="J14" s="335"/>
      <c r="K14" s="335"/>
      <c r="M14" s="336" t="s">
        <v>21</v>
      </c>
      <c r="N14" s="336"/>
      <c r="O14" s="336"/>
      <c r="P14" s="336"/>
      <c r="Q14" s="336"/>
      <c r="R14" s="336"/>
      <c r="S14" s="336"/>
      <c r="T14" s="336"/>
      <c r="U14" s="336"/>
      <c r="V14" s="312" t="s">
        <v>99</v>
      </c>
      <c r="W14" s="312"/>
      <c r="X14" s="312"/>
      <c r="Y14" s="312"/>
      <c r="Z14" s="43"/>
      <c r="AA14" s="43"/>
      <c r="AB14" s="43"/>
    </row>
    <row r="15" spans="1:28" ht="12.75" customHeight="1">
      <c r="A15" s="335" t="s">
        <v>340</v>
      </c>
      <c r="B15" s="335"/>
      <c r="C15" s="335"/>
      <c r="D15" s="335"/>
      <c r="E15" s="335"/>
      <c r="F15" s="335"/>
      <c r="G15" s="335"/>
      <c r="H15" s="335"/>
      <c r="I15" s="335"/>
      <c r="J15" s="335"/>
      <c r="K15" s="335"/>
      <c r="M15" s="321" t="s">
        <v>155</v>
      </c>
      <c r="N15" s="321"/>
      <c r="O15" s="351"/>
      <c r="P15" s="351"/>
      <c r="Q15" s="351"/>
      <c r="R15" s="351"/>
      <c r="S15" s="351"/>
      <c r="T15" s="351"/>
      <c r="U15" s="351"/>
      <c r="V15" s="312"/>
      <c r="W15" s="312"/>
      <c r="X15" s="312"/>
      <c r="Y15" s="312"/>
      <c r="Z15" s="43"/>
      <c r="AA15" s="43"/>
      <c r="AB15" s="43"/>
    </row>
    <row r="16" spans="1:28" ht="12.75" customHeight="1">
      <c r="A16" s="294" t="s">
        <v>339</v>
      </c>
      <c r="B16" s="294"/>
      <c r="C16" s="294"/>
      <c r="D16" s="294"/>
      <c r="E16" s="294"/>
      <c r="F16" s="294"/>
      <c r="G16" s="294"/>
      <c r="H16" s="294"/>
      <c r="I16" s="294"/>
      <c r="J16" s="294"/>
      <c r="K16" s="294"/>
      <c r="M16" s="321" t="s">
        <v>156</v>
      </c>
      <c r="N16" s="321"/>
      <c r="O16" s="321"/>
      <c r="P16" s="321"/>
      <c r="Q16" s="321"/>
      <c r="R16" s="321"/>
      <c r="S16" s="321"/>
      <c r="T16" s="321"/>
      <c r="U16" s="321"/>
      <c r="V16" s="312"/>
      <c r="W16" s="312"/>
      <c r="X16" s="312"/>
      <c r="Y16" s="312"/>
      <c r="Z16" s="65"/>
      <c r="AA16" s="65"/>
      <c r="AB16" s="43"/>
    </row>
    <row r="17" spans="1:28" ht="12.75" customHeight="1">
      <c r="A17" s="335" t="s">
        <v>338</v>
      </c>
      <c r="B17" s="294"/>
      <c r="C17" s="294"/>
      <c r="D17" s="294"/>
      <c r="E17" s="294"/>
      <c r="F17" s="294"/>
      <c r="G17" s="294"/>
      <c r="H17" s="294"/>
      <c r="I17" s="294"/>
      <c r="J17" s="294"/>
      <c r="K17" s="294"/>
      <c r="M17" s="321" t="s">
        <v>157</v>
      </c>
      <c r="N17" s="321"/>
      <c r="O17" s="321"/>
      <c r="P17" s="321"/>
      <c r="Q17" s="321"/>
      <c r="R17" s="321"/>
      <c r="S17" s="321"/>
      <c r="T17" s="321"/>
      <c r="U17" s="321"/>
      <c r="V17" s="312"/>
      <c r="W17" s="312"/>
      <c r="X17" s="312"/>
      <c r="Y17" s="312"/>
      <c r="Z17" s="65"/>
      <c r="AA17" s="65"/>
      <c r="AB17" s="43"/>
    </row>
    <row r="18" spans="1:28" ht="12.75" customHeight="1">
      <c r="A18" s="294" t="s">
        <v>153</v>
      </c>
      <c r="B18" s="294"/>
      <c r="C18" s="294"/>
      <c r="D18" s="294"/>
      <c r="E18" s="294"/>
      <c r="F18" s="294"/>
      <c r="G18" s="294"/>
      <c r="H18" s="294"/>
      <c r="I18" s="294"/>
      <c r="J18" s="294"/>
      <c r="K18" s="294"/>
      <c r="M18" s="314" t="s">
        <v>158</v>
      </c>
      <c r="N18" s="314"/>
      <c r="O18" s="314"/>
      <c r="P18" s="314"/>
      <c r="Q18" s="314"/>
      <c r="R18" s="314"/>
      <c r="S18" s="314"/>
      <c r="T18" s="314"/>
      <c r="U18" s="314"/>
      <c r="V18" s="312"/>
      <c r="W18" s="312"/>
      <c r="X18" s="312"/>
      <c r="Y18" s="312"/>
      <c r="Z18" s="61"/>
      <c r="AA18" s="61"/>
    </row>
    <row r="19" spans="1:28" ht="12.75" customHeight="1">
      <c r="A19" s="294" t="s">
        <v>70</v>
      </c>
      <c r="B19" s="294"/>
      <c r="C19" s="294"/>
      <c r="D19" s="294"/>
      <c r="E19" s="294"/>
      <c r="F19" s="294"/>
      <c r="G19" s="294"/>
      <c r="H19" s="294"/>
      <c r="I19" s="294"/>
      <c r="J19" s="294"/>
      <c r="K19" s="294"/>
      <c r="M19" s="314" t="s">
        <v>159</v>
      </c>
      <c r="N19" s="314"/>
      <c r="O19" s="314"/>
      <c r="P19" s="314"/>
      <c r="Q19" s="314"/>
      <c r="R19" s="314"/>
      <c r="S19" s="314"/>
      <c r="T19" s="314"/>
      <c r="U19" s="314"/>
      <c r="V19" s="312"/>
      <c r="W19" s="312"/>
      <c r="X19" s="312"/>
      <c r="Y19" s="312"/>
      <c r="Z19" s="61"/>
      <c r="AA19" s="61"/>
    </row>
    <row r="20" spans="1:28" ht="12.75" customHeight="1">
      <c r="A20" s="294" t="s">
        <v>95</v>
      </c>
      <c r="B20" s="294"/>
      <c r="C20" s="294"/>
      <c r="D20" s="294"/>
      <c r="E20" s="294"/>
      <c r="F20" s="294"/>
      <c r="G20" s="294"/>
      <c r="H20" s="294"/>
      <c r="I20" s="294"/>
      <c r="J20" s="294"/>
      <c r="K20" s="294"/>
      <c r="M20" s="314" t="s">
        <v>160</v>
      </c>
      <c r="N20" s="314"/>
      <c r="O20" s="314"/>
      <c r="P20" s="314"/>
      <c r="Q20" s="314"/>
      <c r="R20" s="314"/>
      <c r="S20" s="314"/>
      <c r="T20" s="314"/>
      <c r="U20" s="314"/>
      <c r="V20" s="61"/>
      <c r="W20" s="61"/>
      <c r="X20" s="61"/>
      <c r="Y20" s="61"/>
      <c r="Z20" s="61"/>
      <c r="AA20" s="61"/>
    </row>
    <row r="21" spans="1:28" s="36" customFormat="1">
      <c r="A21" s="294" t="s">
        <v>1</v>
      </c>
      <c r="B21" s="294"/>
      <c r="C21" s="294"/>
      <c r="D21" s="294"/>
      <c r="E21" s="294"/>
      <c r="F21" s="294"/>
      <c r="G21" s="294"/>
      <c r="H21" s="294"/>
      <c r="I21" s="294"/>
      <c r="J21" s="294"/>
      <c r="K21" s="294"/>
      <c r="M21" s="356"/>
      <c r="N21" s="356"/>
      <c r="O21" s="356"/>
      <c r="P21" s="356"/>
      <c r="Q21" s="356"/>
      <c r="R21" s="356"/>
      <c r="S21" s="356"/>
      <c r="T21" s="356"/>
      <c r="U21" s="356"/>
      <c r="V21" s="61"/>
      <c r="W21" s="61"/>
      <c r="X21" s="61"/>
      <c r="Y21" s="61"/>
      <c r="Z21" s="61"/>
      <c r="AA21" s="61"/>
    </row>
    <row r="22" spans="1:28" s="101" customFormat="1">
      <c r="A22" s="100"/>
      <c r="B22" s="100"/>
      <c r="C22" s="100"/>
      <c r="D22" s="100"/>
      <c r="E22" s="100"/>
      <c r="F22" s="100"/>
      <c r="G22" s="100"/>
      <c r="H22" s="100"/>
      <c r="I22" s="100"/>
      <c r="J22" s="100"/>
      <c r="K22" s="100"/>
      <c r="M22" s="356"/>
      <c r="N22" s="356"/>
      <c r="O22" s="356"/>
      <c r="P22" s="356"/>
      <c r="Q22" s="356"/>
      <c r="R22" s="356"/>
      <c r="S22" s="356"/>
      <c r="T22" s="356"/>
      <c r="U22" s="356"/>
      <c r="V22" s="61"/>
      <c r="W22" s="61"/>
      <c r="X22" s="61"/>
      <c r="Y22" s="61"/>
      <c r="Z22" s="61"/>
      <c r="AA22" s="61"/>
    </row>
    <row r="23" spans="1:28" s="101" customFormat="1">
      <c r="A23" s="100"/>
      <c r="B23" s="100"/>
      <c r="C23" s="100"/>
      <c r="D23" s="100"/>
      <c r="E23" s="100"/>
      <c r="F23" s="100"/>
      <c r="G23" s="100"/>
      <c r="H23" s="100"/>
      <c r="I23" s="100"/>
      <c r="J23" s="100"/>
      <c r="K23" s="100"/>
      <c r="M23" s="103"/>
      <c r="N23" s="103"/>
      <c r="O23" s="103"/>
      <c r="P23" s="103"/>
      <c r="Q23" s="103"/>
      <c r="R23" s="103"/>
      <c r="S23" s="103"/>
      <c r="T23" s="103"/>
      <c r="U23" s="103"/>
      <c r="V23" s="61"/>
      <c r="W23" s="61"/>
      <c r="X23" s="61"/>
      <c r="Y23" s="61"/>
      <c r="Z23" s="61"/>
      <c r="AA23" s="61"/>
    </row>
    <row r="24" spans="1:28" s="36" customFormat="1" ht="12.75" customHeight="1">
      <c r="A24" s="105"/>
      <c r="B24" s="105"/>
      <c r="C24" s="105"/>
      <c r="D24" s="105"/>
      <c r="E24" s="105"/>
      <c r="F24" s="105"/>
      <c r="G24" s="105"/>
      <c r="H24" s="105"/>
      <c r="I24" s="105"/>
      <c r="J24" s="105"/>
      <c r="K24" s="105"/>
      <c r="M24" s="356"/>
      <c r="N24" s="356"/>
      <c r="O24" s="356"/>
      <c r="P24" s="356"/>
      <c r="Q24" s="356"/>
      <c r="R24" s="356"/>
      <c r="S24" s="356"/>
      <c r="T24" s="356"/>
      <c r="U24" s="356"/>
      <c r="V24" s="61"/>
      <c r="W24" s="61"/>
      <c r="X24" s="61"/>
      <c r="Y24" s="61"/>
      <c r="Z24" s="61"/>
      <c r="AA24" s="61"/>
    </row>
    <row r="25" spans="1:28" s="23" customFormat="1" ht="15" customHeight="1">
      <c r="A25" s="319" t="s">
        <v>71</v>
      </c>
      <c r="B25" s="319"/>
      <c r="C25" s="319"/>
      <c r="D25" s="319"/>
      <c r="E25" s="319"/>
      <c r="F25" s="319"/>
      <c r="G25" s="319"/>
      <c r="H25" s="319"/>
      <c r="I25" s="319"/>
      <c r="J25" s="319"/>
      <c r="K25" s="319"/>
      <c r="M25" s="319" t="s">
        <v>112</v>
      </c>
      <c r="N25" s="319"/>
      <c r="O25" s="319"/>
      <c r="P25" s="319"/>
      <c r="Q25" s="319"/>
      <c r="R25" s="319"/>
      <c r="S25" s="319"/>
      <c r="T25" s="319"/>
      <c r="U25" s="319"/>
      <c r="V25" s="61"/>
      <c r="W25" s="61"/>
      <c r="X25" s="61"/>
      <c r="Y25" s="61"/>
      <c r="Z25" s="61"/>
      <c r="AA25" s="61"/>
    </row>
    <row r="26" spans="1:28" ht="12.75" customHeight="1">
      <c r="A26" s="319"/>
      <c r="B26" s="319"/>
      <c r="C26" s="319"/>
      <c r="D26" s="319"/>
      <c r="E26" s="319"/>
      <c r="F26" s="319"/>
      <c r="G26" s="319"/>
      <c r="H26" s="319"/>
      <c r="I26" s="319"/>
      <c r="J26" s="319"/>
      <c r="K26" s="319"/>
      <c r="M26" s="319"/>
      <c r="N26" s="319"/>
      <c r="O26" s="319"/>
      <c r="P26" s="319"/>
      <c r="Q26" s="319"/>
      <c r="R26" s="319"/>
      <c r="S26" s="319"/>
      <c r="T26" s="319"/>
      <c r="U26" s="319"/>
      <c r="V26" s="61"/>
      <c r="W26" s="61"/>
      <c r="X26" s="61"/>
      <c r="Y26" s="61"/>
      <c r="Z26" s="61"/>
      <c r="AA26" s="61"/>
    </row>
    <row r="27" spans="1:28">
      <c r="A27" s="319"/>
      <c r="B27" s="319"/>
      <c r="C27" s="319"/>
      <c r="D27" s="319"/>
      <c r="E27" s="319"/>
      <c r="F27" s="319"/>
      <c r="G27" s="319"/>
      <c r="H27" s="319"/>
      <c r="I27" s="319"/>
      <c r="J27" s="319"/>
      <c r="K27" s="319"/>
      <c r="M27" s="319"/>
      <c r="N27" s="319"/>
      <c r="O27" s="319"/>
      <c r="P27" s="319"/>
      <c r="Q27" s="319"/>
      <c r="R27" s="319"/>
      <c r="S27" s="319"/>
      <c r="T27" s="319"/>
      <c r="U27" s="319"/>
      <c r="V27" s="61"/>
      <c r="W27" s="61"/>
      <c r="X27" s="61"/>
      <c r="Y27" s="61"/>
      <c r="Z27" s="61"/>
      <c r="AA27" s="61"/>
    </row>
    <row r="28" spans="1:28">
      <c r="A28" s="319"/>
      <c r="B28" s="319"/>
      <c r="C28" s="319"/>
      <c r="D28" s="319"/>
      <c r="E28" s="319"/>
      <c r="F28" s="319"/>
      <c r="G28" s="319"/>
      <c r="H28" s="319"/>
      <c r="I28" s="319"/>
      <c r="J28" s="319"/>
      <c r="K28" s="319"/>
      <c r="M28" s="319"/>
      <c r="N28" s="319"/>
      <c r="O28" s="319"/>
      <c r="P28" s="319"/>
      <c r="Q28" s="319"/>
      <c r="R28" s="319"/>
      <c r="S28" s="319"/>
      <c r="T28" s="319"/>
      <c r="U28" s="319"/>
      <c r="V28" s="61"/>
      <c r="W28" s="61"/>
      <c r="X28" s="61"/>
      <c r="Y28" s="61"/>
      <c r="Z28" s="61"/>
      <c r="AA28" s="61"/>
    </row>
    <row r="29" spans="1:28">
      <c r="A29" s="319"/>
      <c r="B29" s="319"/>
      <c r="C29" s="319"/>
      <c r="D29" s="319"/>
      <c r="E29" s="319"/>
      <c r="F29" s="319"/>
      <c r="G29" s="319"/>
      <c r="H29" s="319"/>
      <c r="I29" s="319"/>
      <c r="J29" s="319"/>
      <c r="K29" s="319"/>
      <c r="M29" s="319"/>
      <c r="N29" s="319"/>
      <c r="O29" s="319"/>
      <c r="P29" s="319"/>
      <c r="Q29" s="319"/>
      <c r="R29" s="319"/>
      <c r="S29" s="319"/>
      <c r="T29" s="319"/>
      <c r="U29" s="319"/>
      <c r="V29" s="61"/>
      <c r="W29" s="61"/>
      <c r="X29" s="61"/>
      <c r="Y29" s="61"/>
      <c r="Z29" s="61"/>
      <c r="AA29" s="61"/>
    </row>
    <row r="30" spans="1:28">
      <c r="A30" s="2"/>
      <c r="B30" s="2"/>
      <c r="C30" s="2"/>
      <c r="D30" s="2"/>
      <c r="E30" s="2"/>
      <c r="F30" s="2"/>
      <c r="G30" s="2"/>
      <c r="H30" s="2"/>
      <c r="I30" s="2"/>
      <c r="J30" s="2"/>
      <c r="K30" s="2"/>
      <c r="M30" s="3"/>
      <c r="N30" s="80"/>
      <c r="O30" s="3"/>
      <c r="P30" s="3"/>
      <c r="Q30" s="3"/>
      <c r="R30" s="3"/>
      <c r="S30" s="3"/>
      <c r="V30" s="61"/>
      <c r="W30" s="61"/>
      <c r="X30" s="61"/>
      <c r="Y30" s="61"/>
      <c r="Z30" s="61"/>
      <c r="AA30" s="61"/>
    </row>
    <row r="31" spans="1:28">
      <c r="A31" s="275" t="s">
        <v>17</v>
      </c>
      <c r="B31" s="275"/>
      <c r="C31" s="275"/>
      <c r="D31" s="275"/>
      <c r="E31" s="275"/>
      <c r="F31" s="275"/>
      <c r="G31" s="275"/>
      <c r="H31" s="275"/>
      <c r="I31" s="275"/>
      <c r="J31" s="275"/>
      <c r="K31" s="275"/>
      <c r="M31" s="94"/>
      <c r="N31" s="94"/>
      <c r="O31" s="94"/>
      <c r="P31" s="94"/>
      <c r="Q31" s="94"/>
      <c r="R31" s="94"/>
      <c r="S31" s="94"/>
      <c r="T31" s="94"/>
      <c r="U31" s="94"/>
      <c r="V31" s="61"/>
      <c r="W31" s="61"/>
      <c r="X31" s="61"/>
      <c r="Y31" s="61"/>
      <c r="Z31" s="61"/>
      <c r="AA31" s="61"/>
    </row>
    <row r="32" spans="1:28" ht="12.75" customHeight="1">
      <c r="A32" s="353"/>
      <c r="B32" s="206" t="s">
        <v>2</v>
      </c>
      <c r="C32" s="208"/>
      <c r="D32" s="206" t="s">
        <v>3</v>
      </c>
      <c r="E32" s="207"/>
      <c r="F32" s="208"/>
      <c r="G32" s="203" t="s">
        <v>19</v>
      </c>
      <c r="H32" s="203" t="s">
        <v>10</v>
      </c>
      <c r="I32" s="206" t="s">
        <v>4</v>
      </c>
      <c r="J32" s="207"/>
      <c r="K32" s="208"/>
      <c r="M32" s="318" t="s">
        <v>161</v>
      </c>
      <c r="N32" s="318"/>
      <c r="O32" s="318"/>
      <c r="P32" s="318"/>
      <c r="Q32" s="318"/>
      <c r="R32" s="318"/>
      <c r="S32" s="318"/>
      <c r="T32" s="318"/>
      <c r="U32" s="318"/>
    </row>
    <row r="33" spans="1:23" s="101" customFormat="1">
      <c r="A33" s="354"/>
      <c r="B33" s="209"/>
      <c r="C33" s="211"/>
      <c r="D33" s="209"/>
      <c r="E33" s="210"/>
      <c r="F33" s="211"/>
      <c r="G33" s="204"/>
      <c r="H33" s="204"/>
      <c r="I33" s="209"/>
      <c r="J33" s="210"/>
      <c r="K33" s="211"/>
      <c r="M33" s="318"/>
      <c r="N33" s="318"/>
      <c r="O33" s="318"/>
      <c r="P33" s="318"/>
      <c r="Q33" s="318"/>
      <c r="R33" s="318"/>
      <c r="S33" s="318"/>
      <c r="T33" s="318"/>
      <c r="U33" s="318"/>
    </row>
    <row r="34" spans="1:23">
      <c r="A34" s="355"/>
      <c r="B34" s="31" t="s">
        <v>5</v>
      </c>
      <c r="C34" s="31" t="s">
        <v>6</v>
      </c>
      <c r="D34" s="31" t="s">
        <v>7</v>
      </c>
      <c r="E34" s="31" t="s">
        <v>8</v>
      </c>
      <c r="F34" s="31" t="s">
        <v>9</v>
      </c>
      <c r="G34" s="205"/>
      <c r="H34" s="205"/>
      <c r="I34" s="31" t="s">
        <v>11</v>
      </c>
      <c r="J34" s="31" t="s">
        <v>12</v>
      </c>
      <c r="K34" s="31" t="s">
        <v>13</v>
      </c>
      <c r="M34" s="318"/>
      <c r="N34" s="318"/>
      <c r="O34" s="318"/>
      <c r="P34" s="318"/>
      <c r="Q34" s="318"/>
      <c r="R34" s="318"/>
      <c r="S34" s="318"/>
      <c r="T34" s="318"/>
      <c r="U34" s="318"/>
    </row>
    <row r="35" spans="1:23">
      <c r="A35" s="33" t="s">
        <v>14</v>
      </c>
      <c r="B35" s="32">
        <v>14</v>
      </c>
      <c r="C35" s="32">
        <v>14</v>
      </c>
      <c r="D35" s="15">
        <v>4</v>
      </c>
      <c r="E35" s="15">
        <v>4</v>
      </c>
      <c r="F35" s="15">
        <v>2</v>
      </c>
      <c r="G35" s="15">
        <v>0</v>
      </c>
      <c r="H35" s="20" t="s">
        <v>154</v>
      </c>
      <c r="I35" s="15">
        <v>3</v>
      </c>
      <c r="J35" s="15">
        <v>1</v>
      </c>
      <c r="K35" s="15">
        <v>10</v>
      </c>
      <c r="L35" s="21"/>
      <c r="M35" s="318"/>
      <c r="N35" s="318"/>
      <c r="O35" s="318"/>
      <c r="P35" s="318"/>
      <c r="Q35" s="318"/>
      <c r="R35" s="318"/>
      <c r="S35" s="318"/>
      <c r="T35" s="318"/>
      <c r="U35" s="318"/>
      <c r="V35" s="311" t="str">
        <f>IF(SUM(B35:K35)=52,"Corect","Suma trebuie să fie 52")</f>
        <v>Corect</v>
      </c>
      <c r="W35" s="311"/>
    </row>
    <row r="36" spans="1:23">
      <c r="A36" s="33" t="s">
        <v>15</v>
      </c>
      <c r="B36" s="32">
        <v>14</v>
      </c>
      <c r="C36" s="32">
        <v>14</v>
      </c>
      <c r="D36" s="15">
        <v>4</v>
      </c>
      <c r="E36" s="15">
        <v>4</v>
      </c>
      <c r="F36" s="15">
        <v>1</v>
      </c>
      <c r="G36" s="15">
        <v>0</v>
      </c>
      <c r="H36" s="119">
        <v>3</v>
      </c>
      <c r="I36" s="15">
        <v>3</v>
      </c>
      <c r="J36" s="15">
        <v>1</v>
      </c>
      <c r="K36" s="15">
        <v>8</v>
      </c>
      <c r="M36" s="318"/>
      <c r="N36" s="318"/>
      <c r="O36" s="318"/>
      <c r="P36" s="318"/>
      <c r="Q36" s="318"/>
      <c r="R36" s="318"/>
      <c r="S36" s="318"/>
      <c r="T36" s="318"/>
      <c r="U36" s="318"/>
      <c r="V36" s="311" t="str">
        <f>IF(SUM(B36:K36)=52,"Corect","Suma trebuie să fie 52")</f>
        <v>Corect</v>
      </c>
      <c r="W36" s="311"/>
    </row>
    <row r="37" spans="1:23">
      <c r="A37" s="34" t="s">
        <v>16</v>
      </c>
      <c r="B37" s="32">
        <v>14</v>
      </c>
      <c r="C37" s="32">
        <v>14</v>
      </c>
      <c r="D37" s="15">
        <v>4</v>
      </c>
      <c r="E37" s="15">
        <v>4</v>
      </c>
      <c r="F37" s="15">
        <v>1</v>
      </c>
      <c r="G37" s="15">
        <v>0</v>
      </c>
      <c r="H37" s="119">
        <v>3</v>
      </c>
      <c r="I37" s="15">
        <v>3</v>
      </c>
      <c r="J37" s="15">
        <v>1</v>
      </c>
      <c r="K37" s="15">
        <v>8</v>
      </c>
      <c r="M37" s="318"/>
      <c r="N37" s="318"/>
      <c r="O37" s="318"/>
      <c r="P37" s="318"/>
      <c r="Q37" s="318"/>
      <c r="R37" s="318"/>
      <c r="S37" s="318"/>
      <c r="T37" s="318"/>
      <c r="U37" s="318"/>
      <c r="V37" s="311" t="str">
        <f>IF(SUM(B37:K37)=52,"Corect","Suma trebuie să fie 52")</f>
        <v>Corect</v>
      </c>
      <c r="W37" s="311"/>
    </row>
    <row r="38" spans="1:23">
      <c r="A38" s="40" t="s">
        <v>90</v>
      </c>
      <c r="B38" s="32">
        <v>14</v>
      </c>
      <c r="C38" s="32">
        <v>14</v>
      </c>
      <c r="D38" s="5">
        <v>4</v>
      </c>
      <c r="E38" s="5">
        <v>4</v>
      </c>
      <c r="F38" s="5">
        <v>1</v>
      </c>
      <c r="G38" s="5">
        <v>0</v>
      </c>
      <c r="H38" s="5">
        <v>2</v>
      </c>
      <c r="I38" s="5">
        <v>3</v>
      </c>
      <c r="J38" s="5">
        <v>1</v>
      </c>
      <c r="K38" s="5">
        <v>9</v>
      </c>
      <c r="M38" s="318"/>
      <c r="N38" s="318"/>
      <c r="O38" s="318"/>
      <c r="P38" s="318"/>
      <c r="Q38" s="318"/>
      <c r="R38" s="318"/>
      <c r="S38" s="318"/>
      <c r="T38" s="318"/>
      <c r="U38" s="318"/>
      <c r="V38" s="311" t="str">
        <f>IF(SUM(B38:K38)=52,"Corect","Suma trebuie să fie 52")</f>
        <v>Corect</v>
      </c>
      <c r="W38" s="311"/>
    </row>
    <row r="39" spans="1:23">
      <c r="B39" s="2"/>
      <c r="C39" s="2"/>
      <c r="D39" s="105"/>
      <c r="E39" s="105"/>
      <c r="F39" s="105"/>
      <c r="G39" s="105"/>
      <c r="H39" s="111"/>
      <c r="I39" s="111"/>
      <c r="J39" s="111"/>
      <c r="K39" s="111"/>
      <c r="M39" s="4"/>
      <c r="N39" s="79"/>
      <c r="O39" s="4"/>
      <c r="P39" s="4"/>
      <c r="Q39" s="4"/>
      <c r="R39" s="4"/>
      <c r="S39" s="4"/>
      <c r="T39" s="4"/>
    </row>
    <row r="40" spans="1:23" s="101" customFormat="1" ht="15" customHeight="1">
      <c r="A40" s="320" t="s">
        <v>22</v>
      </c>
      <c r="B40" s="320"/>
      <c r="C40" s="320"/>
      <c r="D40" s="320"/>
      <c r="E40" s="320"/>
      <c r="F40" s="320"/>
      <c r="G40" s="320"/>
      <c r="H40" s="320"/>
      <c r="I40" s="320"/>
      <c r="J40" s="320"/>
      <c r="K40" s="320"/>
      <c r="L40" s="320"/>
      <c r="M40" s="320"/>
      <c r="N40" s="320"/>
      <c r="O40" s="320"/>
      <c r="P40" s="320"/>
      <c r="Q40" s="320"/>
      <c r="R40" s="320"/>
      <c r="S40" s="320"/>
      <c r="T40" s="320"/>
      <c r="U40" s="320"/>
    </row>
    <row r="41" spans="1:23">
      <c r="A41" s="320"/>
      <c r="B41" s="320"/>
      <c r="C41" s="320"/>
      <c r="D41" s="320"/>
      <c r="E41" s="320"/>
      <c r="F41" s="320"/>
      <c r="G41" s="320"/>
      <c r="H41" s="320"/>
      <c r="I41" s="320"/>
      <c r="J41" s="320"/>
      <c r="K41" s="320"/>
      <c r="L41" s="320"/>
      <c r="M41" s="320"/>
      <c r="N41" s="320"/>
      <c r="O41" s="320"/>
      <c r="P41" s="320"/>
      <c r="Q41" s="320"/>
      <c r="R41" s="320"/>
      <c r="S41" s="320"/>
      <c r="T41" s="320"/>
      <c r="U41" s="320"/>
    </row>
    <row r="42" spans="1:23">
      <c r="A42" s="191" t="s">
        <v>42</v>
      </c>
      <c r="B42" s="192"/>
      <c r="C42" s="192"/>
      <c r="D42" s="192"/>
      <c r="E42" s="192"/>
      <c r="F42" s="192"/>
      <c r="G42" s="192"/>
      <c r="H42" s="192"/>
      <c r="I42" s="192"/>
      <c r="J42" s="192"/>
      <c r="K42" s="192"/>
      <c r="L42" s="192"/>
      <c r="M42" s="192"/>
      <c r="N42" s="192"/>
      <c r="O42" s="192"/>
      <c r="P42" s="192"/>
      <c r="Q42" s="192"/>
      <c r="R42" s="192"/>
      <c r="S42" s="192"/>
      <c r="T42" s="192"/>
      <c r="U42" s="193"/>
    </row>
    <row r="43" spans="1:23" s="101" customFormat="1">
      <c r="A43" s="200"/>
      <c r="B43" s="201"/>
      <c r="C43" s="201"/>
      <c r="D43" s="201"/>
      <c r="E43" s="201"/>
      <c r="F43" s="201"/>
      <c r="G43" s="201"/>
      <c r="H43" s="201"/>
      <c r="I43" s="201"/>
      <c r="J43" s="201"/>
      <c r="K43" s="201"/>
      <c r="L43" s="201"/>
      <c r="M43" s="201"/>
      <c r="N43" s="201"/>
      <c r="O43" s="201"/>
      <c r="P43" s="201"/>
      <c r="Q43" s="201"/>
      <c r="R43" s="201"/>
      <c r="S43" s="201"/>
      <c r="T43" s="201"/>
      <c r="U43" s="202"/>
    </row>
    <row r="44" spans="1:23" ht="12.75" customHeight="1">
      <c r="A44" s="197" t="s">
        <v>28</v>
      </c>
      <c r="B44" s="191" t="s">
        <v>27</v>
      </c>
      <c r="C44" s="192"/>
      <c r="D44" s="192"/>
      <c r="E44" s="192"/>
      <c r="F44" s="192"/>
      <c r="G44" s="192"/>
      <c r="H44" s="192"/>
      <c r="I44" s="193"/>
      <c r="J44" s="203" t="s">
        <v>40</v>
      </c>
      <c r="K44" s="212" t="s">
        <v>25</v>
      </c>
      <c r="L44" s="212"/>
      <c r="M44" s="212"/>
      <c r="N44" s="212"/>
      <c r="O44" s="212" t="s">
        <v>41</v>
      </c>
      <c r="P44" s="212"/>
      <c r="Q44" s="212"/>
      <c r="R44" s="212" t="s">
        <v>24</v>
      </c>
      <c r="S44" s="212"/>
      <c r="T44" s="212"/>
      <c r="U44" s="212" t="s">
        <v>23</v>
      </c>
    </row>
    <row r="45" spans="1:23" s="101" customFormat="1">
      <c r="A45" s="198"/>
      <c r="B45" s="200"/>
      <c r="C45" s="201"/>
      <c r="D45" s="201"/>
      <c r="E45" s="201"/>
      <c r="F45" s="201"/>
      <c r="G45" s="201"/>
      <c r="H45" s="201"/>
      <c r="I45" s="202"/>
      <c r="J45" s="204"/>
      <c r="K45" s="212"/>
      <c r="L45" s="212"/>
      <c r="M45" s="212"/>
      <c r="N45" s="212"/>
      <c r="O45" s="212"/>
      <c r="P45" s="212"/>
      <c r="Q45" s="212"/>
      <c r="R45" s="212"/>
      <c r="S45" s="212"/>
      <c r="T45" s="212"/>
      <c r="U45" s="212"/>
    </row>
    <row r="46" spans="1:23">
      <c r="A46" s="199"/>
      <c r="B46" s="194"/>
      <c r="C46" s="195"/>
      <c r="D46" s="195"/>
      <c r="E46" s="195"/>
      <c r="F46" s="195"/>
      <c r="G46" s="195"/>
      <c r="H46" s="195"/>
      <c r="I46" s="196"/>
      <c r="J46" s="205"/>
      <c r="K46" s="98" t="s">
        <v>29</v>
      </c>
      <c r="L46" s="98" t="s">
        <v>30</v>
      </c>
      <c r="M46" s="98" t="s">
        <v>31</v>
      </c>
      <c r="N46" s="98" t="s">
        <v>106</v>
      </c>
      <c r="O46" s="98" t="s">
        <v>35</v>
      </c>
      <c r="P46" s="98" t="s">
        <v>7</v>
      </c>
      <c r="Q46" s="98" t="s">
        <v>32</v>
      </c>
      <c r="R46" s="98" t="s">
        <v>33</v>
      </c>
      <c r="S46" s="98" t="s">
        <v>29</v>
      </c>
      <c r="T46" s="98" t="s">
        <v>34</v>
      </c>
      <c r="U46" s="212"/>
    </row>
    <row r="47" spans="1:23">
      <c r="A47" s="113" t="s">
        <v>162</v>
      </c>
      <c r="B47" s="315" t="s">
        <v>163</v>
      </c>
      <c r="C47" s="316"/>
      <c r="D47" s="316"/>
      <c r="E47" s="316"/>
      <c r="F47" s="316"/>
      <c r="G47" s="316"/>
      <c r="H47" s="316"/>
      <c r="I47" s="317"/>
      <c r="J47" s="9">
        <v>5</v>
      </c>
      <c r="K47" s="9">
        <v>2</v>
      </c>
      <c r="L47" s="9">
        <v>0</v>
      </c>
      <c r="M47" s="9">
        <v>2</v>
      </c>
      <c r="N47" s="5">
        <v>0</v>
      </c>
      <c r="O47" s="114">
        <f t="shared" ref="O47:O52" si="0">K47+L47+M47+N47</f>
        <v>4</v>
      </c>
      <c r="P47" s="10">
        <f t="shared" ref="P47:P49" si="1">Q47-O47</f>
        <v>5</v>
      </c>
      <c r="Q47" s="10">
        <f t="shared" ref="Q47:Q52" si="2">ROUND(PRODUCT(J47,25)/14,0)</f>
        <v>9</v>
      </c>
      <c r="R47" s="120" t="s">
        <v>33</v>
      </c>
      <c r="S47" s="9"/>
      <c r="T47" s="121"/>
      <c r="U47" s="9" t="s">
        <v>164</v>
      </c>
    </row>
    <row r="48" spans="1:23">
      <c r="A48" s="113" t="s">
        <v>165</v>
      </c>
      <c r="B48" s="315" t="s">
        <v>166</v>
      </c>
      <c r="C48" s="316"/>
      <c r="D48" s="316"/>
      <c r="E48" s="316"/>
      <c r="F48" s="316"/>
      <c r="G48" s="316"/>
      <c r="H48" s="316"/>
      <c r="I48" s="317"/>
      <c r="J48" s="9">
        <v>4</v>
      </c>
      <c r="K48" s="9">
        <v>2</v>
      </c>
      <c r="L48" s="9">
        <v>0</v>
      </c>
      <c r="M48" s="9">
        <v>2</v>
      </c>
      <c r="N48" s="5">
        <v>0</v>
      </c>
      <c r="O48" s="114">
        <f t="shared" si="0"/>
        <v>4</v>
      </c>
      <c r="P48" s="10">
        <f t="shared" si="1"/>
        <v>3</v>
      </c>
      <c r="Q48" s="10">
        <f t="shared" si="2"/>
        <v>7</v>
      </c>
      <c r="R48" s="120"/>
      <c r="S48" s="9" t="s">
        <v>29</v>
      </c>
      <c r="T48" s="121"/>
      <c r="U48" s="9" t="s">
        <v>38</v>
      </c>
    </row>
    <row r="49" spans="1:26">
      <c r="A49" s="113" t="s">
        <v>167</v>
      </c>
      <c r="B49" s="315" t="s">
        <v>168</v>
      </c>
      <c r="C49" s="316"/>
      <c r="D49" s="316"/>
      <c r="E49" s="316"/>
      <c r="F49" s="316"/>
      <c r="G49" s="316"/>
      <c r="H49" s="316"/>
      <c r="I49" s="317"/>
      <c r="J49" s="9">
        <v>4</v>
      </c>
      <c r="K49" s="9">
        <v>2</v>
      </c>
      <c r="L49" s="9">
        <v>2</v>
      </c>
      <c r="M49" s="9">
        <v>0</v>
      </c>
      <c r="N49" s="5">
        <v>0</v>
      </c>
      <c r="O49" s="114">
        <f t="shared" si="0"/>
        <v>4</v>
      </c>
      <c r="P49" s="10">
        <f t="shared" si="1"/>
        <v>3</v>
      </c>
      <c r="Q49" s="10">
        <f t="shared" si="2"/>
        <v>7</v>
      </c>
      <c r="R49" s="120" t="s">
        <v>33</v>
      </c>
      <c r="S49" s="9"/>
      <c r="T49" s="121"/>
      <c r="U49" s="9" t="s">
        <v>38</v>
      </c>
    </row>
    <row r="50" spans="1:26">
      <c r="A50" s="113" t="s">
        <v>169</v>
      </c>
      <c r="B50" s="315" t="s">
        <v>170</v>
      </c>
      <c r="C50" s="316"/>
      <c r="D50" s="316"/>
      <c r="E50" s="316"/>
      <c r="F50" s="316"/>
      <c r="G50" s="316"/>
      <c r="H50" s="316"/>
      <c r="I50" s="317"/>
      <c r="J50" s="9">
        <v>4</v>
      </c>
      <c r="K50" s="9">
        <v>2</v>
      </c>
      <c r="L50" s="9">
        <v>2</v>
      </c>
      <c r="M50" s="9">
        <v>0</v>
      </c>
      <c r="N50" s="5">
        <v>0</v>
      </c>
      <c r="O50" s="114">
        <f t="shared" si="0"/>
        <v>4</v>
      </c>
      <c r="P50" s="10">
        <v>3</v>
      </c>
      <c r="Q50" s="10">
        <f t="shared" si="2"/>
        <v>7</v>
      </c>
      <c r="R50" s="120" t="s">
        <v>33</v>
      </c>
      <c r="S50" s="9"/>
      <c r="T50" s="121"/>
      <c r="U50" s="9" t="s">
        <v>38</v>
      </c>
    </row>
    <row r="51" spans="1:26">
      <c r="A51" s="113" t="s">
        <v>171</v>
      </c>
      <c r="B51" s="315" t="s">
        <v>172</v>
      </c>
      <c r="C51" s="316"/>
      <c r="D51" s="316"/>
      <c r="E51" s="316"/>
      <c r="F51" s="316"/>
      <c r="G51" s="316"/>
      <c r="H51" s="316"/>
      <c r="I51" s="317"/>
      <c r="J51" s="9">
        <v>4</v>
      </c>
      <c r="K51" s="9">
        <v>2</v>
      </c>
      <c r="L51" s="9">
        <v>0</v>
      </c>
      <c r="M51" s="9">
        <v>2</v>
      </c>
      <c r="N51" s="5">
        <v>0</v>
      </c>
      <c r="O51" s="114">
        <f t="shared" si="0"/>
        <v>4</v>
      </c>
      <c r="P51" s="10">
        <f t="shared" ref="P51:P52" si="3">Q51-O51</f>
        <v>3</v>
      </c>
      <c r="Q51" s="10">
        <f t="shared" si="2"/>
        <v>7</v>
      </c>
      <c r="R51" s="120" t="s">
        <v>33</v>
      </c>
      <c r="S51" s="9"/>
      <c r="T51" s="121"/>
      <c r="U51" s="9" t="s">
        <v>173</v>
      </c>
    </row>
    <row r="52" spans="1:26">
      <c r="A52" s="113" t="s">
        <v>174</v>
      </c>
      <c r="B52" s="315" t="s">
        <v>175</v>
      </c>
      <c r="C52" s="316"/>
      <c r="D52" s="316"/>
      <c r="E52" s="316"/>
      <c r="F52" s="316"/>
      <c r="G52" s="316"/>
      <c r="H52" s="316"/>
      <c r="I52" s="317"/>
      <c r="J52" s="9">
        <v>6</v>
      </c>
      <c r="K52" s="9">
        <v>2</v>
      </c>
      <c r="L52" s="9">
        <v>0</v>
      </c>
      <c r="M52" s="9">
        <v>2</v>
      </c>
      <c r="N52" s="5">
        <v>0</v>
      </c>
      <c r="O52" s="114">
        <f t="shared" si="0"/>
        <v>4</v>
      </c>
      <c r="P52" s="10">
        <f t="shared" si="3"/>
        <v>7</v>
      </c>
      <c r="Q52" s="10">
        <f t="shared" si="2"/>
        <v>11</v>
      </c>
      <c r="R52" s="120"/>
      <c r="S52" s="9" t="s">
        <v>29</v>
      </c>
      <c r="T52" s="121"/>
      <c r="U52" s="9" t="s">
        <v>173</v>
      </c>
    </row>
    <row r="53" spans="1:26">
      <c r="A53" s="106" t="s">
        <v>100</v>
      </c>
      <c r="B53" s="327" t="s">
        <v>133</v>
      </c>
      <c r="C53" s="328"/>
      <c r="D53" s="328"/>
      <c r="E53" s="328"/>
      <c r="F53" s="328"/>
      <c r="G53" s="328"/>
      <c r="H53" s="328"/>
      <c r="I53" s="329"/>
      <c r="J53" s="70">
        <v>3</v>
      </c>
      <c r="K53" s="70">
        <v>0</v>
      </c>
      <c r="L53" s="70">
        <v>2</v>
      </c>
      <c r="M53" s="70">
        <v>0</v>
      </c>
      <c r="N53" s="70">
        <v>0</v>
      </c>
      <c r="O53" s="78">
        <f t="shared" ref="O53:O54" si="4">K53+L53+M53+N53</f>
        <v>2</v>
      </c>
      <c r="P53" s="10">
        <f t="shared" ref="P53:P54" si="5">Q53-O53</f>
        <v>3</v>
      </c>
      <c r="Q53" s="10">
        <f t="shared" ref="Q53:Q54" si="6">ROUND(PRODUCT(J53,25)/14,0)</f>
        <v>5</v>
      </c>
      <c r="R53" s="116"/>
      <c r="S53" s="117" t="s">
        <v>29</v>
      </c>
      <c r="T53" s="118"/>
      <c r="U53" s="117" t="s">
        <v>39</v>
      </c>
      <c r="V53" s="63"/>
      <c r="W53" s="63"/>
      <c r="X53" s="63"/>
      <c r="Y53" s="63"/>
      <c r="Z53" s="63"/>
    </row>
    <row r="54" spans="1:26">
      <c r="A54" s="107" t="s">
        <v>87</v>
      </c>
      <c r="B54" s="330" t="s">
        <v>134</v>
      </c>
      <c r="C54" s="331"/>
      <c r="D54" s="331"/>
      <c r="E54" s="331"/>
      <c r="F54" s="331"/>
      <c r="G54" s="331"/>
      <c r="H54" s="331"/>
      <c r="I54" s="332"/>
      <c r="J54" s="11">
        <v>2</v>
      </c>
      <c r="K54" s="11">
        <v>0</v>
      </c>
      <c r="L54" s="11">
        <v>2</v>
      </c>
      <c r="M54" s="11">
        <v>0</v>
      </c>
      <c r="N54" s="11">
        <v>0</v>
      </c>
      <c r="O54" s="78">
        <f t="shared" si="4"/>
        <v>2</v>
      </c>
      <c r="P54" s="50">
        <f t="shared" si="5"/>
        <v>2</v>
      </c>
      <c r="Q54" s="50">
        <f t="shared" si="6"/>
        <v>4</v>
      </c>
      <c r="R54" s="116"/>
      <c r="S54" s="117"/>
      <c r="T54" s="118" t="s">
        <v>34</v>
      </c>
      <c r="U54" s="117" t="s">
        <v>39</v>
      </c>
      <c r="V54" s="63"/>
      <c r="W54" s="63"/>
      <c r="X54" s="63"/>
      <c r="Y54" s="63"/>
      <c r="Z54" s="63"/>
    </row>
    <row r="55" spans="1:26">
      <c r="A55" s="12" t="s">
        <v>26</v>
      </c>
      <c r="B55" s="286"/>
      <c r="C55" s="287"/>
      <c r="D55" s="287"/>
      <c r="E55" s="287"/>
      <c r="F55" s="287"/>
      <c r="G55" s="287"/>
      <c r="H55" s="287"/>
      <c r="I55" s="288"/>
      <c r="J55" s="12">
        <f t="shared" ref="J55:Q55" si="7">SUM(J47:J54)</f>
        <v>32</v>
      </c>
      <c r="K55" s="12">
        <f t="shared" si="7"/>
        <v>12</v>
      </c>
      <c r="L55" s="12">
        <f t="shared" si="7"/>
        <v>8</v>
      </c>
      <c r="M55" s="12">
        <f t="shared" si="7"/>
        <v>8</v>
      </c>
      <c r="N55" s="76">
        <f t="shared" si="7"/>
        <v>0</v>
      </c>
      <c r="O55" s="12">
        <f t="shared" si="7"/>
        <v>28</v>
      </c>
      <c r="P55" s="12">
        <f t="shared" si="7"/>
        <v>29</v>
      </c>
      <c r="Q55" s="12">
        <f t="shared" si="7"/>
        <v>57</v>
      </c>
      <c r="R55" s="22">
        <f>COUNTIF(R47:R54,"E")</f>
        <v>4</v>
      </c>
      <c r="S55" s="22">
        <f>COUNTIF(S47:S54,"C")</f>
        <v>3</v>
      </c>
      <c r="T55" s="22">
        <f>COUNTIF(T47:T54,"VP")</f>
        <v>1</v>
      </c>
      <c r="U55" s="91">
        <f>COUNTA(U47:U54)</f>
        <v>8</v>
      </c>
      <c r="V55" s="326" t="str">
        <f>IF(R55&gt;=SUM(S55:T55),"Corect","E trebuie să fie cel puțin egal cu C+VP")</f>
        <v>Corect</v>
      </c>
      <c r="W55" s="148"/>
      <c r="X55" s="148"/>
    </row>
    <row r="56" spans="1:26" s="54" customFormat="1">
      <c r="A56" s="333" t="s">
        <v>108</v>
      </c>
      <c r="B56" s="333"/>
      <c r="C56" s="333"/>
      <c r="D56" s="333"/>
      <c r="E56" s="333"/>
      <c r="F56" s="333"/>
      <c r="G56" s="333"/>
      <c r="H56" s="333"/>
      <c r="I56" s="333"/>
      <c r="J56" s="333"/>
      <c r="K56" s="333"/>
      <c r="L56" s="333"/>
      <c r="M56" s="333"/>
      <c r="N56" s="333"/>
      <c r="O56" s="333"/>
      <c r="P56" s="333"/>
      <c r="Q56" s="333"/>
      <c r="R56" s="333"/>
      <c r="S56" s="333"/>
      <c r="T56" s="333"/>
      <c r="U56" s="333"/>
      <c r="V56" s="43"/>
    </row>
    <row r="57" spans="1:26" s="82" customFormat="1">
      <c r="A57" s="334"/>
      <c r="B57" s="334"/>
      <c r="C57" s="334"/>
      <c r="D57" s="334"/>
      <c r="E57" s="334"/>
      <c r="F57" s="334"/>
      <c r="G57" s="334"/>
      <c r="H57" s="334"/>
      <c r="I57" s="334"/>
      <c r="J57" s="334"/>
      <c r="K57" s="334"/>
      <c r="L57" s="334"/>
      <c r="M57" s="334"/>
      <c r="N57" s="334"/>
      <c r="O57" s="334"/>
      <c r="P57" s="334"/>
      <c r="Q57" s="334"/>
      <c r="R57" s="334"/>
      <c r="S57" s="334"/>
      <c r="T57" s="334"/>
      <c r="U57" s="334"/>
      <c r="V57" s="83"/>
    </row>
    <row r="59" spans="1:26">
      <c r="A59" s="191" t="s">
        <v>43</v>
      </c>
      <c r="B59" s="192"/>
      <c r="C59" s="192"/>
      <c r="D59" s="192"/>
      <c r="E59" s="192"/>
      <c r="F59" s="192"/>
      <c r="G59" s="192"/>
      <c r="H59" s="192"/>
      <c r="I59" s="192"/>
      <c r="J59" s="192"/>
      <c r="K59" s="192"/>
      <c r="L59" s="192"/>
      <c r="M59" s="192"/>
      <c r="N59" s="192"/>
      <c r="O59" s="192"/>
      <c r="P59" s="192"/>
      <c r="Q59" s="192"/>
      <c r="R59" s="192"/>
      <c r="S59" s="192"/>
      <c r="T59" s="192"/>
      <c r="U59" s="193"/>
    </row>
    <row r="60" spans="1:26" s="101" customFormat="1">
      <c r="A60" s="200"/>
      <c r="B60" s="201"/>
      <c r="C60" s="201"/>
      <c r="D60" s="201"/>
      <c r="E60" s="201"/>
      <c r="F60" s="201"/>
      <c r="G60" s="201"/>
      <c r="H60" s="201"/>
      <c r="I60" s="201"/>
      <c r="J60" s="201"/>
      <c r="K60" s="201"/>
      <c r="L60" s="201"/>
      <c r="M60" s="201"/>
      <c r="N60" s="201"/>
      <c r="O60" s="201"/>
      <c r="P60" s="201"/>
      <c r="Q60" s="201"/>
      <c r="R60" s="201"/>
      <c r="S60" s="201"/>
      <c r="T60" s="201"/>
      <c r="U60" s="202"/>
    </row>
    <row r="61" spans="1:26" ht="12.75" customHeight="1">
      <c r="A61" s="197" t="s">
        <v>28</v>
      </c>
      <c r="B61" s="191" t="s">
        <v>27</v>
      </c>
      <c r="C61" s="192"/>
      <c r="D61" s="192"/>
      <c r="E61" s="192"/>
      <c r="F61" s="192"/>
      <c r="G61" s="192"/>
      <c r="H61" s="192"/>
      <c r="I61" s="193"/>
      <c r="J61" s="203" t="s">
        <v>40</v>
      </c>
      <c r="K61" s="212" t="s">
        <v>25</v>
      </c>
      <c r="L61" s="212"/>
      <c r="M61" s="212"/>
      <c r="N61" s="212"/>
      <c r="O61" s="212" t="s">
        <v>41</v>
      </c>
      <c r="P61" s="212"/>
      <c r="Q61" s="212"/>
      <c r="R61" s="212" t="s">
        <v>24</v>
      </c>
      <c r="S61" s="212"/>
      <c r="T61" s="212"/>
      <c r="U61" s="212" t="s">
        <v>23</v>
      </c>
    </row>
    <row r="62" spans="1:26" s="101" customFormat="1">
      <c r="A62" s="198"/>
      <c r="B62" s="200"/>
      <c r="C62" s="201"/>
      <c r="D62" s="201"/>
      <c r="E62" s="201"/>
      <c r="F62" s="201"/>
      <c r="G62" s="201"/>
      <c r="H62" s="201"/>
      <c r="I62" s="202"/>
      <c r="J62" s="204"/>
      <c r="K62" s="212"/>
      <c r="L62" s="212"/>
      <c r="M62" s="212"/>
      <c r="N62" s="212"/>
      <c r="O62" s="212"/>
      <c r="P62" s="212"/>
      <c r="Q62" s="212"/>
      <c r="R62" s="212"/>
      <c r="S62" s="212"/>
      <c r="T62" s="212"/>
      <c r="U62" s="212"/>
    </row>
    <row r="63" spans="1:26">
      <c r="A63" s="199"/>
      <c r="B63" s="194"/>
      <c r="C63" s="195"/>
      <c r="D63" s="195"/>
      <c r="E63" s="195"/>
      <c r="F63" s="195"/>
      <c r="G63" s="195"/>
      <c r="H63" s="195"/>
      <c r="I63" s="196"/>
      <c r="J63" s="205"/>
      <c r="K63" s="98" t="s">
        <v>29</v>
      </c>
      <c r="L63" s="98" t="s">
        <v>30</v>
      </c>
      <c r="M63" s="98" t="s">
        <v>31</v>
      </c>
      <c r="N63" s="98" t="s">
        <v>106</v>
      </c>
      <c r="O63" s="98" t="s">
        <v>35</v>
      </c>
      <c r="P63" s="98" t="s">
        <v>7</v>
      </c>
      <c r="Q63" s="98" t="s">
        <v>32</v>
      </c>
      <c r="R63" s="98" t="s">
        <v>33</v>
      </c>
      <c r="S63" s="98" t="s">
        <v>29</v>
      </c>
      <c r="T63" s="98" t="s">
        <v>34</v>
      </c>
      <c r="U63" s="212"/>
    </row>
    <row r="64" spans="1:26">
      <c r="A64" s="113" t="s">
        <v>176</v>
      </c>
      <c r="B64" s="315" t="s">
        <v>177</v>
      </c>
      <c r="C64" s="316"/>
      <c r="D64" s="316"/>
      <c r="E64" s="316"/>
      <c r="F64" s="316"/>
      <c r="G64" s="316"/>
      <c r="H64" s="316"/>
      <c r="I64" s="317"/>
      <c r="J64" s="9">
        <v>5</v>
      </c>
      <c r="K64" s="9">
        <v>2</v>
      </c>
      <c r="L64" s="9">
        <v>1</v>
      </c>
      <c r="M64" s="9">
        <v>0</v>
      </c>
      <c r="N64" s="5">
        <v>0</v>
      </c>
      <c r="O64" s="114">
        <f t="shared" ref="O64:O69" si="8">K64+L64+M64+N64</f>
        <v>3</v>
      </c>
      <c r="P64" s="10">
        <f t="shared" ref="P64:P69" si="9">Q64-O64</f>
        <v>6</v>
      </c>
      <c r="Q64" s="10">
        <f t="shared" ref="Q64:Q69" si="10">ROUND(PRODUCT(J64,25)/14,0)</f>
        <v>9</v>
      </c>
      <c r="R64" s="120" t="s">
        <v>33</v>
      </c>
      <c r="S64" s="9"/>
      <c r="T64" s="121"/>
      <c r="U64" s="9" t="s">
        <v>164</v>
      </c>
    </row>
    <row r="65" spans="1:26">
      <c r="A65" s="113" t="s">
        <v>178</v>
      </c>
      <c r="B65" s="315" t="s">
        <v>179</v>
      </c>
      <c r="C65" s="316"/>
      <c r="D65" s="316"/>
      <c r="E65" s="316"/>
      <c r="F65" s="316"/>
      <c r="G65" s="316"/>
      <c r="H65" s="316"/>
      <c r="I65" s="317"/>
      <c r="J65" s="9">
        <v>4</v>
      </c>
      <c r="K65" s="9">
        <v>2</v>
      </c>
      <c r="L65" s="9">
        <v>2</v>
      </c>
      <c r="M65" s="9">
        <v>0</v>
      </c>
      <c r="N65" s="5">
        <v>0</v>
      </c>
      <c r="O65" s="114">
        <f t="shared" si="8"/>
        <v>4</v>
      </c>
      <c r="P65" s="10">
        <f t="shared" si="9"/>
        <v>3</v>
      </c>
      <c r="Q65" s="10">
        <f t="shared" si="10"/>
        <v>7</v>
      </c>
      <c r="R65" s="120" t="s">
        <v>33</v>
      </c>
      <c r="S65" s="9"/>
      <c r="T65" s="121"/>
      <c r="U65" s="9" t="s">
        <v>38</v>
      </c>
    </row>
    <row r="66" spans="1:26">
      <c r="A66" s="113" t="s">
        <v>180</v>
      </c>
      <c r="B66" s="315" t="s">
        <v>181</v>
      </c>
      <c r="C66" s="316"/>
      <c r="D66" s="316"/>
      <c r="E66" s="316"/>
      <c r="F66" s="316"/>
      <c r="G66" s="316"/>
      <c r="H66" s="316"/>
      <c r="I66" s="317"/>
      <c r="J66" s="9">
        <v>4</v>
      </c>
      <c r="K66" s="9">
        <v>2</v>
      </c>
      <c r="L66" s="9">
        <v>0</v>
      </c>
      <c r="M66" s="9">
        <v>2</v>
      </c>
      <c r="N66" s="5">
        <v>0</v>
      </c>
      <c r="O66" s="114">
        <f t="shared" si="8"/>
        <v>4</v>
      </c>
      <c r="P66" s="10">
        <v>3</v>
      </c>
      <c r="Q66" s="10">
        <f t="shared" si="10"/>
        <v>7</v>
      </c>
      <c r="R66" s="120" t="s">
        <v>33</v>
      </c>
      <c r="S66" s="9"/>
      <c r="T66" s="121"/>
      <c r="U66" s="9" t="s">
        <v>173</v>
      </c>
    </row>
    <row r="67" spans="1:26">
      <c r="A67" s="113" t="s">
        <v>182</v>
      </c>
      <c r="B67" s="315" t="s">
        <v>183</v>
      </c>
      <c r="C67" s="316"/>
      <c r="D67" s="316"/>
      <c r="E67" s="316"/>
      <c r="F67" s="316"/>
      <c r="G67" s="316"/>
      <c r="H67" s="316"/>
      <c r="I67" s="317"/>
      <c r="J67" s="9">
        <v>4</v>
      </c>
      <c r="K67" s="9">
        <v>2</v>
      </c>
      <c r="L67" s="9">
        <v>2</v>
      </c>
      <c r="M67" s="9">
        <v>0</v>
      </c>
      <c r="N67" s="5">
        <v>0</v>
      </c>
      <c r="O67" s="114">
        <f t="shared" si="8"/>
        <v>4</v>
      </c>
      <c r="P67" s="10">
        <f t="shared" si="9"/>
        <v>3</v>
      </c>
      <c r="Q67" s="10">
        <f t="shared" si="10"/>
        <v>7</v>
      </c>
      <c r="R67" s="120" t="s">
        <v>33</v>
      </c>
      <c r="S67" s="9"/>
      <c r="T67" s="121"/>
      <c r="U67" s="9" t="s">
        <v>173</v>
      </c>
    </row>
    <row r="68" spans="1:26">
      <c r="A68" s="113" t="s">
        <v>184</v>
      </c>
      <c r="B68" s="315" t="s">
        <v>185</v>
      </c>
      <c r="C68" s="316"/>
      <c r="D68" s="316"/>
      <c r="E68" s="316"/>
      <c r="F68" s="316"/>
      <c r="G68" s="316"/>
      <c r="H68" s="316"/>
      <c r="I68" s="317"/>
      <c r="J68" s="9">
        <v>5</v>
      </c>
      <c r="K68" s="9">
        <v>0</v>
      </c>
      <c r="L68" s="9">
        <v>0</v>
      </c>
      <c r="M68" s="9">
        <v>5</v>
      </c>
      <c r="N68" s="5">
        <v>0</v>
      </c>
      <c r="O68" s="114">
        <f t="shared" si="8"/>
        <v>5</v>
      </c>
      <c r="P68" s="10">
        <f t="shared" si="9"/>
        <v>4</v>
      </c>
      <c r="Q68" s="10">
        <f t="shared" si="10"/>
        <v>9</v>
      </c>
      <c r="R68" s="120"/>
      <c r="S68" s="9"/>
      <c r="T68" s="121" t="s">
        <v>34</v>
      </c>
      <c r="U68" s="9" t="s">
        <v>38</v>
      </c>
    </row>
    <row r="69" spans="1:26">
      <c r="A69" s="113" t="s">
        <v>186</v>
      </c>
      <c r="B69" s="315" t="s">
        <v>187</v>
      </c>
      <c r="C69" s="316"/>
      <c r="D69" s="316"/>
      <c r="E69" s="316"/>
      <c r="F69" s="316"/>
      <c r="G69" s="316"/>
      <c r="H69" s="316"/>
      <c r="I69" s="317"/>
      <c r="J69" s="9">
        <v>5</v>
      </c>
      <c r="K69" s="9">
        <v>2</v>
      </c>
      <c r="L69" s="9">
        <v>2</v>
      </c>
      <c r="M69" s="9">
        <v>0</v>
      </c>
      <c r="N69" s="5">
        <v>0</v>
      </c>
      <c r="O69" s="114">
        <f t="shared" si="8"/>
        <v>4</v>
      </c>
      <c r="P69" s="10">
        <f t="shared" si="9"/>
        <v>5</v>
      </c>
      <c r="Q69" s="10">
        <f t="shared" si="10"/>
        <v>9</v>
      </c>
      <c r="R69" s="120"/>
      <c r="S69" s="9" t="s">
        <v>29</v>
      </c>
      <c r="T69" s="121"/>
      <c r="U69" s="9" t="s">
        <v>38</v>
      </c>
    </row>
    <row r="70" spans="1:26">
      <c r="A70" s="106" t="s">
        <v>107</v>
      </c>
      <c r="B70" s="357" t="s">
        <v>135</v>
      </c>
      <c r="C70" s="358"/>
      <c r="D70" s="358"/>
      <c r="E70" s="358"/>
      <c r="F70" s="358"/>
      <c r="G70" s="358"/>
      <c r="H70" s="358"/>
      <c r="I70" s="359"/>
      <c r="J70" s="70">
        <v>3</v>
      </c>
      <c r="K70" s="70">
        <v>0</v>
      </c>
      <c r="L70" s="70">
        <v>2</v>
      </c>
      <c r="M70" s="70">
        <v>0</v>
      </c>
      <c r="N70" s="70">
        <v>0</v>
      </c>
      <c r="O70" s="78">
        <f t="shared" ref="O70:O71" si="11">K70+L70+M70+N70</f>
        <v>2</v>
      </c>
      <c r="P70" s="10">
        <f t="shared" ref="P70:P71" si="12">Q70-O70</f>
        <v>3</v>
      </c>
      <c r="Q70" s="10">
        <f t="shared" ref="Q70:Q71" si="13">ROUND(PRODUCT(J70,25)/14,0)</f>
        <v>5</v>
      </c>
      <c r="R70" s="116"/>
      <c r="S70" s="117" t="s">
        <v>29</v>
      </c>
      <c r="T70" s="118"/>
      <c r="U70" s="117" t="s">
        <v>39</v>
      </c>
      <c r="V70" s="63"/>
      <c r="W70" s="63"/>
      <c r="X70" s="63"/>
      <c r="Y70" s="63"/>
      <c r="Z70" s="63"/>
    </row>
    <row r="71" spans="1:26">
      <c r="A71" s="107" t="s">
        <v>88</v>
      </c>
      <c r="B71" s="330" t="s">
        <v>136</v>
      </c>
      <c r="C71" s="331"/>
      <c r="D71" s="331"/>
      <c r="E71" s="331"/>
      <c r="F71" s="331"/>
      <c r="G71" s="331"/>
      <c r="H71" s="331"/>
      <c r="I71" s="332"/>
      <c r="J71" s="11">
        <v>2</v>
      </c>
      <c r="K71" s="11">
        <v>0</v>
      </c>
      <c r="L71" s="11">
        <v>2</v>
      </c>
      <c r="M71" s="11">
        <v>0</v>
      </c>
      <c r="N71" s="11">
        <v>0</v>
      </c>
      <c r="O71" s="78">
        <f t="shared" si="11"/>
        <v>2</v>
      </c>
      <c r="P71" s="50">
        <f t="shared" si="12"/>
        <v>2</v>
      </c>
      <c r="Q71" s="50">
        <f t="shared" si="13"/>
        <v>4</v>
      </c>
      <c r="R71" s="116"/>
      <c r="S71" s="117"/>
      <c r="T71" s="118" t="s">
        <v>34</v>
      </c>
      <c r="U71" s="117" t="s">
        <v>39</v>
      </c>
      <c r="V71" s="63"/>
      <c r="W71" s="63"/>
      <c r="X71" s="63"/>
      <c r="Y71" s="63"/>
      <c r="Z71" s="63"/>
    </row>
    <row r="72" spans="1:26">
      <c r="A72" s="12" t="s">
        <v>26</v>
      </c>
      <c r="B72" s="286"/>
      <c r="C72" s="287"/>
      <c r="D72" s="287"/>
      <c r="E72" s="287"/>
      <c r="F72" s="287"/>
      <c r="G72" s="287"/>
      <c r="H72" s="287"/>
      <c r="I72" s="288"/>
      <c r="J72" s="12">
        <f t="shared" ref="J72:Q72" si="14">SUM(J64:J71)</f>
        <v>32</v>
      </c>
      <c r="K72" s="12">
        <f t="shared" si="14"/>
        <v>10</v>
      </c>
      <c r="L72" s="12">
        <f t="shared" si="14"/>
        <v>11</v>
      </c>
      <c r="M72" s="12">
        <f t="shared" si="14"/>
        <v>7</v>
      </c>
      <c r="N72" s="76">
        <f t="shared" si="14"/>
        <v>0</v>
      </c>
      <c r="O72" s="12">
        <f t="shared" si="14"/>
        <v>28</v>
      </c>
      <c r="P72" s="12">
        <f t="shared" si="14"/>
        <v>29</v>
      </c>
      <c r="Q72" s="12">
        <f t="shared" si="14"/>
        <v>57</v>
      </c>
      <c r="R72" s="22">
        <f>COUNTIF(R64:R71,"E")</f>
        <v>4</v>
      </c>
      <c r="S72" s="22">
        <f>COUNTIF(S64:S71,"C")</f>
        <v>2</v>
      </c>
      <c r="T72" s="22">
        <f>COUNTIF(T64:T71,"VP")</f>
        <v>2</v>
      </c>
      <c r="U72" s="91">
        <f>COUNTA(U64:U71)</f>
        <v>8</v>
      </c>
      <c r="V72" s="325" t="str">
        <f>IF(R72&gt;=SUM(S72:T72),"Corect","E trebuie să fie cel puțin egal cu C+VP")</f>
        <v>Corect</v>
      </c>
      <c r="W72" s="148"/>
      <c r="X72" s="148"/>
    </row>
    <row r="73" spans="1:26">
      <c r="A73" s="333" t="s">
        <v>109</v>
      </c>
      <c r="B73" s="333"/>
      <c r="C73" s="333"/>
      <c r="D73" s="333"/>
      <c r="E73" s="333"/>
      <c r="F73" s="333"/>
      <c r="G73" s="333"/>
      <c r="H73" s="333"/>
      <c r="I73" s="333"/>
      <c r="J73" s="333"/>
      <c r="K73" s="333"/>
      <c r="L73" s="333"/>
      <c r="M73" s="333"/>
      <c r="N73" s="333"/>
      <c r="O73" s="333"/>
      <c r="P73" s="333"/>
      <c r="Q73" s="333"/>
      <c r="R73" s="333"/>
      <c r="S73" s="333"/>
      <c r="T73" s="333"/>
      <c r="U73" s="333"/>
    </row>
    <row r="74" spans="1:26" s="82" customFormat="1">
      <c r="A74" s="334"/>
      <c r="B74" s="334"/>
      <c r="C74" s="334"/>
      <c r="D74" s="334"/>
      <c r="E74" s="334"/>
      <c r="F74" s="334"/>
      <c r="G74" s="334"/>
      <c r="H74" s="334"/>
      <c r="I74" s="334"/>
      <c r="J74" s="334"/>
      <c r="K74" s="334"/>
      <c r="L74" s="334"/>
      <c r="M74" s="334"/>
      <c r="N74" s="334"/>
      <c r="O74" s="334"/>
      <c r="P74" s="334"/>
      <c r="Q74" s="334"/>
      <c r="R74" s="334"/>
      <c r="S74" s="334"/>
      <c r="T74" s="334"/>
      <c r="U74" s="334"/>
    </row>
    <row r="75" spans="1:26" s="111" customFormat="1">
      <c r="A75" s="115"/>
      <c r="B75" s="115"/>
      <c r="C75" s="115"/>
      <c r="D75" s="115"/>
      <c r="E75" s="115"/>
      <c r="F75" s="115"/>
      <c r="G75" s="115"/>
      <c r="H75" s="115"/>
      <c r="I75" s="115"/>
      <c r="J75" s="115"/>
      <c r="K75" s="115"/>
      <c r="L75" s="115"/>
      <c r="M75" s="115"/>
      <c r="N75" s="115"/>
      <c r="O75" s="115"/>
      <c r="P75" s="115"/>
      <c r="Q75" s="115"/>
      <c r="R75" s="115"/>
      <c r="S75" s="115"/>
      <c r="T75" s="115"/>
      <c r="U75" s="115"/>
    </row>
    <row r="76" spans="1:26" s="111" customFormat="1">
      <c r="A76" s="115"/>
      <c r="B76" s="115"/>
      <c r="C76" s="115"/>
      <c r="D76" s="115"/>
      <c r="E76" s="115"/>
      <c r="F76" s="115"/>
      <c r="G76" s="115"/>
      <c r="H76" s="115"/>
      <c r="I76" s="115"/>
      <c r="J76" s="115"/>
      <c r="K76" s="115"/>
      <c r="L76" s="115"/>
      <c r="M76" s="115"/>
      <c r="N76" s="115"/>
      <c r="O76" s="115"/>
      <c r="P76" s="115"/>
      <c r="Q76" s="115"/>
      <c r="R76" s="115"/>
      <c r="S76" s="115"/>
      <c r="T76" s="115"/>
      <c r="U76" s="115"/>
    </row>
    <row r="77" spans="1:26" s="111" customFormat="1">
      <c r="A77" s="115"/>
      <c r="B77" s="115"/>
      <c r="C77" s="115"/>
      <c r="D77" s="115"/>
      <c r="E77" s="115"/>
      <c r="F77" s="115"/>
      <c r="G77" s="115"/>
      <c r="H77" s="115"/>
      <c r="I77" s="115"/>
      <c r="J77" s="115"/>
      <c r="K77" s="115"/>
      <c r="L77" s="115"/>
      <c r="M77" s="115"/>
      <c r="N77" s="115"/>
      <c r="O77" s="115"/>
      <c r="P77" s="115"/>
      <c r="Q77" s="115"/>
      <c r="R77" s="115"/>
      <c r="S77" s="115"/>
      <c r="T77" s="115"/>
      <c r="U77" s="115"/>
    </row>
    <row r="78" spans="1:26" s="82" customFormat="1">
      <c r="A78" s="84"/>
      <c r="B78" s="84"/>
      <c r="C78" s="84"/>
      <c r="D78" s="84"/>
      <c r="E78" s="84"/>
      <c r="F78" s="84"/>
      <c r="G78" s="84"/>
      <c r="H78" s="84"/>
      <c r="I78" s="84"/>
      <c r="J78" s="84"/>
      <c r="K78" s="84"/>
      <c r="L78" s="84"/>
      <c r="M78" s="84"/>
      <c r="N78" s="84"/>
      <c r="O78" s="84"/>
      <c r="P78" s="84"/>
      <c r="Q78" s="84"/>
      <c r="R78" s="84"/>
      <c r="S78" s="84"/>
      <c r="T78" s="84"/>
      <c r="U78" s="84"/>
    </row>
    <row r="79" spans="1:26">
      <c r="A79" s="191" t="s">
        <v>44</v>
      </c>
      <c r="B79" s="192"/>
      <c r="C79" s="192"/>
      <c r="D79" s="192"/>
      <c r="E79" s="192"/>
      <c r="F79" s="192"/>
      <c r="G79" s="192"/>
      <c r="H79" s="192"/>
      <c r="I79" s="192"/>
      <c r="J79" s="192"/>
      <c r="K79" s="192"/>
      <c r="L79" s="192"/>
      <c r="M79" s="192"/>
      <c r="N79" s="192"/>
      <c r="O79" s="192"/>
      <c r="P79" s="192"/>
      <c r="Q79" s="192"/>
      <c r="R79" s="192"/>
      <c r="S79" s="192"/>
      <c r="T79" s="192"/>
      <c r="U79" s="193"/>
    </row>
    <row r="80" spans="1:26" s="101" customFormat="1">
      <c r="A80" s="200"/>
      <c r="B80" s="201"/>
      <c r="C80" s="201"/>
      <c r="D80" s="201"/>
      <c r="E80" s="201"/>
      <c r="F80" s="201"/>
      <c r="G80" s="201"/>
      <c r="H80" s="201"/>
      <c r="I80" s="201"/>
      <c r="J80" s="201"/>
      <c r="K80" s="201"/>
      <c r="L80" s="201"/>
      <c r="M80" s="201"/>
      <c r="N80" s="201"/>
      <c r="O80" s="201"/>
      <c r="P80" s="201"/>
      <c r="Q80" s="201"/>
      <c r="R80" s="201"/>
      <c r="S80" s="201"/>
      <c r="T80" s="201"/>
      <c r="U80" s="202"/>
    </row>
    <row r="81" spans="1:24" ht="12.75" customHeight="1">
      <c r="A81" s="197" t="s">
        <v>28</v>
      </c>
      <c r="B81" s="191" t="s">
        <v>27</v>
      </c>
      <c r="C81" s="192"/>
      <c r="D81" s="192"/>
      <c r="E81" s="192"/>
      <c r="F81" s="192"/>
      <c r="G81" s="192"/>
      <c r="H81" s="192"/>
      <c r="I81" s="193"/>
      <c r="J81" s="203" t="s">
        <v>40</v>
      </c>
      <c r="K81" s="212" t="s">
        <v>25</v>
      </c>
      <c r="L81" s="212"/>
      <c r="M81" s="212"/>
      <c r="N81" s="212"/>
      <c r="O81" s="212" t="s">
        <v>41</v>
      </c>
      <c r="P81" s="212"/>
      <c r="Q81" s="212"/>
      <c r="R81" s="212" t="s">
        <v>24</v>
      </c>
      <c r="S81" s="212"/>
      <c r="T81" s="212"/>
      <c r="U81" s="212" t="s">
        <v>23</v>
      </c>
    </row>
    <row r="82" spans="1:24" s="101" customFormat="1">
      <c r="A82" s="198"/>
      <c r="B82" s="200"/>
      <c r="C82" s="201"/>
      <c r="D82" s="201"/>
      <c r="E82" s="201"/>
      <c r="F82" s="201"/>
      <c r="G82" s="201"/>
      <c r="H82" s="201"/>
      <c r="I82" s="202"/>
      <c r="J82" s="204"/>
      <c r="K82" s="212"/>
      <c r="L82" s="212"/>
      <c r="M82" s="212"/>
      <c r="N82" s="212"/>
      <c r="O82" s="212"/>
      <c r="P82" s="212"/>
      <c r="Q82" s="212"/>
      <c r="R82" s="212"/>
      <c r="S82" s="212"/>
      <c r="T82" s="212"/>
      <c r="U82" s="212"/>
    </row>
    <row r="83" spans="1:24">
      <c r="A83" s="199"/>
      <c r="B83" s="194"/>
      <c r="C83" s="195"/>
      <c r="D83" s="195"/>
      <c r="E83" s="195"/>
      <c r="F83" s="195"/>
      <c r="G83" s="195"/>
      <c r="H83" s="195"/>
      <c r="I83" s="196"/>
      <c r="J83" s="205"/>
      <c r="K83" s="98" t="s">
        <v>29</v>
      </c>
      <c r="L83" s="98" t="s">
        <v>30</v>
      </c>
      <c r="M83" s="98" t="s">
        <v>31</v>
      </c>
      <c r="N83" s="98" t="s">
        <v>106</v>
      </c>
      <c r="O83" s="98" t="s">
        <v>35</v>
      </c>
      <c r="P83" s="98" t="s">
        <v>7</v>
      </c>
      <c r="Q83" s="98" t="s">
        <v>32</v>
      </c>
      <c r="R83" s="98" t="s">
        <v>33</v>
      </c>
      <c r="S83" s="98" t="s">
        <v>29</v>
      </c>
      <c r="T83" s="98" t="s">
        <v>34</v>
      </c>
      <c r="U83" s="212"/>
    </row>
    <row r="84" spans="1:24">
      <c r="A84" s="113" t="s">
        <v>188</v>
      </c>
      <c r="B84" s="315" t="s">
        <v>189</v>
      </c>
      <c r="C84" s="316"/>
      <c r="D84" s="316"/>
      <c r="E84" s="316"/>
      <c r="F84" s="316"/>
      <c r="G84" s="316"/>
      <c r="H84" s="316"/>
      <c r="I84" s="317"/>
      <c r="J84" s="9">
        <v>5</v>
      </c>
      <c r="K84" s="9">
        <v>2</v>
      </c>
      <c r="L84" s="9">
        <v>0</v>
      </c>
      <c r="M84" s="9">
        <v>2</v>
      </c>
      <c r="N84" s="5">
        <v>0</v>
      </c>
      <c r="O84" s="114">
        <f t="shared" ref="O84:O90" si="15">K84+L84+M84+N84</f>
        <v>4</v>
      </c>
      <c r="P84" s="10">
        <f t="shared" ref="P84:P90" si="16">Q84-O84</f>
        <v>5</v>
      </c>
      <c r="Q84" s="10">
        <f t="shared" ref="Q84:Q90" si="17">ROUND(PRODUCT(J84,25)/14,0)</f>
        <v>9</v>
      </c>
      <c r="R84" s="120" t="s">
        <v>33</v>
      </c>
      <c r="S84" s="9"/>
      <c r="T84" s="121"/>
      <c r="U84" s="9" t="s">
        <v>173</v>
      </c>
    </row>
    <row r="85" spans="1:24">
      <c r="A85" s="113" t="s">
        <v>190</v>
      </c>
      <c r="B85" s="315" t="s">
        <v>191</v>
      </c>
      <c r="C85" s="316"/>
      <c r="D85" s="316"/>
      <c r="E85" s="316"/>
      <c r="F85" s="316"/>
      <c r="G85" s="316"/>
      <c r="H85" s="316"/>
      <c r="I85" s="317"/>
      <c r="J85" s="9">
        <v>5</v>
      </c>
      <c r="K85" s="9">
        <v>2</v>
      </c>
      <c r="L85" s="9">
        <v>0</v>
      </c>
      <c r="M85" s="9">
        <v>2</v>
      </c>
      <c r="N85" s="5">
        <v>0</v>
      </c>
      <c r="O85" s="114">
        <f t="shared" si="15"/>
        <v>4</v>
      </c>
      <c r="P85" s="10">
        <f t="shared" si="16"/>
        <v>5</v>
      </c>
      <c r="Q85" s="10">
        <f t="shared" si="17"/>
        <v>9</v>
      </c>
      <c r="R85" s="120" t="s">
        <v>33</v>
      </c>
      <c r="S85" s="9"/>
      <c r="T85" s="121"/>
      <c r="U85" s="9" t="s">
        <v>164</v>
      </c>
    </row>
    <row r="86" spans="1:24">
      <c r="A86" s="113" t="s">
        <v>192</v>
      </c>
      <c r="B86" s="315" t="s">
        <v>193</v>
      </c>
      <c r="C86" s="316"/>
      <c r="D86" s="316"/>
      <c r="E86" s="316"/>
      <c r="F86" s="316"/>
      <c r="G86" s="316"/>
      <c r="H86" s="316"/>
      <c r="I86" s="317"/>
      <c r="J86" s="9">
        <v>4</v>
      </c>
      <c r="K86" s="9">
        <v>2</v>
      </c>
      <c r="L86" s="9">
        <v>0</v>
      </c>
      <c r="M86" s="9">
        <v>2</v>
      </c>
      <c r="N86" s="5">
        <v>0</v>
      </c>
      <c r="O86" s="114">
        <f t="shared" si="15"/>
        <v>4</v>
      </c>
      <c r="P86" s="10">
        <f t="shared" si="16"/>
        <v>3</v>
      </c>
      <c r="Q86" s="10">
        <f t="shared" si="17"/>
        <v>7</v>
      </c>
      <c r="R86" s="120"/>
      <c r="S86" s="9" t="s">
        <v>29</v>
      </c>
      <c r="T86" s="121"/>
      <c r="U86" s="9" t="s">
        <v>173</v>
      </c>
    </row>
    <row r="87" spans="1:24">
      <c r="A87" s="113" t="s">
        <v>194</v>
      </c>
      <c r="B87" s="315" t="s">
        <v>195</v>
      </c>
      <c r="C87" s="316"/>
      <c r="D87" s="316"/>
      <c r="E87" s="316"/>
      <c r="F87" s="316"/>
      <c r="G87" s="316"/>
      <c r="H87" s="316"/>
      <c r="I87" s="317"/>
      <c r="J87" s="9">
        <v>4</v>
      </c>
      <c r="K87" s="9">
        <v>2</v>
      </c>
      <c r="L87" s="9">
        <v>2</v>
      </c>
      <c r="M87" s="9">
        <v>0</v>
      </c>
      <c r="N87" s="5">
        <v>0</v>
      </c>
      <c r="O87" s="114">
        <f t="shared" si="15"/>
        <v>4</v>
      </c>
      <c r="P87" s="10">
        <f t="shared" si="16"/>
        <v>3</v>
      </c>
      <c r="Q87" s="10">
        <f t="shared" si="17"/>
        <v>7</v>
      </c>
      <c r="R87" s="120"/>
      <c r="S87" s="9" t="s">
        <v>29</v>
      </c>
      <c r="T87" s="121"/>
      <c r="U87" s="9" t="s">
        <v>164</v>
      </c>
    </row>
    <row r="88" spans="1:24">
      <c r="A88" s="113" t="s">
        <v>196</v>
      </c>
      <c r="B88" s="315" t="s">
        <v>197</v>
      </c>
      <c r="C88" s="316"/>
      <c r="D88" s="316"/>
      <c r="E88" s="316"/>
      <c r="F88" s="316"/>
      <c r="G88" s="316"/>
      <c r="H88" s="316"/>
      <c r="I88" s="317"/>
      <c r="J88" s="9">
        <v>4</v>
      </c>
      <c r="K88" s="9">
        <v>2</v>
      </c>
      <c r="L88" s="9">
        <v>1</v>
      </c>
      <c r="M88" s="9">
        <v>0</v>
      </c>
      <c r="N88" s="5">
        <v>0</v>
      </c>
      <c r="O88" s="114">
        <f t="shared" si="15"/>
        <v>3</v>
      </c>
      <c r="P88" s="10">
        <f t="shared" si="16"/>
        <v>4</v>
      </c>
      <c r="Q88" s="10">
        <f t="shared" si="17"/>
        <v>7</v>
      </c>
      <c r="R88" s="120" t="s">
        <v>33</v>
      </c>
      <c r="S88" s="9"/>
      <c r="T88" s="121"/>
      <c r="U88" s="9" t="s">
        <v>173</v>
      </c>
    </row>
    <row r="89" spans="1:24">
      <c r="A89" s="113" t="s">
        <v>198</v>
      </c>
      <c r="B89" s="315" t="s">
        <v>199</v>
      </c>
      <c r="C89" s="316"/>
      <c r="D89" s="316"/>
      <c r="E89" s="316"/>
      <c r="F89" s="316"/>
      <c r="G89" s="316"/>
      <c r="H89" s="316"/>
      <c r="I89" s="317"/>
      <c r="J89" s="9">
        <v>4</v>
      </c>
      <c r="K89" s="9">
        <v>2</v>
      </c>
      <c r="L89" s="9">
        <v>2</v>
      </c>
      <c r="M89" s="9">
        <v>1</v>
      </c>
      <c r="N89" s="5">
        <v>0</v>
      </c>
      <c r="O89" s="114">
        <f t="shared" si="15"/>
        <v>5</v>
      </c>
      <c r="P89" s="10">
        <f t="shared" si="16"/>
        <v>2</v>
      </c>
      <c r="Q89" s="10">
        <f t="shared" si="17"/>
        <v>7</v>
      </c>
      <c r="R89" s="120"/>
      <c r="S89" s="9"/>
      <c r="T89" s="121" t="s">
        <v>34</v>
      </c>
      <c r="U89" s="9" t="s">
        <v>38</v>
      </c>
    </row>
    <row r="90" spans="1:24" ht="23.1" customHeight="1">
      <c r="A90" s="113" t="s">
        <v>200</v>
      </c>
      <c r="B90" s="360" t="s">
        <v>201</v>
      </c>
      <c r="C90" s="361"/>
      <c r="D90" s="361"/>
      <c r="E90" s="361"/>
      <c r="F90" s="361"/>
      <c r="G90" s="361"/>
      <c r="H90" s="361"/>
      <c r="I90" s="362"/>
      <c r="J90" s="9">
        <v>4</v>
      </c>
      <c r="K90" s="9">
        <v>2</v>
      </c>
      <c r="L90" s="9">
        <v>1</v>
      </c>
      <c r="M90" s="9">
        <v>0</v>
      </c>
      <c r="N90" s="5">
        <v>0</v>
      </c>
      <c r="O90" s="114">
        <f t="shared" si="15"/>
        <v>3</v>
      </c>
      <c r="P90" s="10">
        <f t="shared" si="16"/>
        <v>4</v>
      </c>
      <c r="Q90" s="10">
        <f t="shared" si="17"/>
        <v>7</v>
      </c>
      <c r="R90" s="120" t="s">
        <v>33</v>
      </c>
      <c r="S90" s="9"/>
      <c r="T90" s="121"/>
      <c r="U90" s="9" t="s">
        <v>38</v>
      </c>
    </row>
    <row r="91" spans="1:24">
      <c r="A91" s="12" t="s">
        <v>26</v>
      </c>
      <c r="B91" s="286"/>
      <c r="C91" s="287"/>
      <c r="D91" s="287"/>
      <c r="E91" s="287"/>
      <c r="F91" s="287"/>
      <c r="G91" s="287"/>
      <c r="H91" s="287"/>
      <c r="I91" s="288"/>
      <c r="J91" s="12">
        <f t="shared" ref="J91:Q91" si="18">SUM(J84:J90)</f>
        <v>30</v>
      </c>
      <c r="K91" s="12">
        <f t="shared" si="18"/>
        <v>14</v>
      </c>
      <c r="L91" s="12">
        <f t="shared" si="18"/>
        <v>6</v>
      </c>
      <c r="M91" s="12">
        <f t="shared" si="18"/>
        <v>7</v>
      </c>
      <c r="N91" s="76">
        <f t="shared" si="18"/>
        <v>0</v>
      </c>
      <c r="O91" s="12">
        <f t="shared" si="18"/>
        <v>27</v>
      </c>
      <c r="P91" s="12">
        <f t="shared" si="18"/>
        <v>26</v>
      </c>
      <c r="Q91" s="12">
        <f t="shared" si="18"/>
        <v>53</v>
      </c>
      <c r="R91" s="12">
        <f>COUNTIF(R84:R90,"E")</f>
        <v>4</v>
      </c>
      <c r="S91" s="12">
        <f>COUNTIF(S84:S90,"C")</f>
        <v>2</v>
      </c>
      <c r="T91" s="12">
        <f>COUNTIF(T84:T90,"VP")</f>
        <v>1</v>
      </c>
      <c r="U91" s="91">
        <f>COUNTA(U84:U90)</f>
        <v>7</v>
      </c>
      <c r="V91" s="325" t="str">
        <f>IF(R91&gt;=SUM(S91:T91),"Corect","E trebuie să fie cel puțin egal cu C+VP")</f>
        <v>Corect</v>
      </c>
      <c r="W91" s="148"/>
      <c r="X91" s="148"/>
    </row>
    <row r="92" spans="1:24">
      <c r="A92" s="191" t="s">
        <v>45</v>
      </c>
      <c r="B92" s="192"/>
      <c r="C92" s="192"/>
      <c r="D92" s="192"/>
      <c r="E92" s="192"/>
      <c r="F92" s="192"/>
      <c r="G92" s="192"/>
      <c r="H92" s="192"/>
      <c r="I92" s="192"/>
      <c r="J92" s="192"/>
      <c r="K92" s="192"/>
      <c r="L92" s="192"/>
      <c r="M92" s="192"/>
      <c r="N92" s="192"/>
      <c r="O92" s="192"/>
      <c r="P92" s="192"/>
      <c r="Q92" s="192"/>
      <c r="R92" s="192"/>
      <c r="S92" s="192"/>
      <c r="T92" s="192"/>
      <c r="U92" s="193"/>
    </row>
    <row r="93" spans="1:24" s="101" customFormat="1">
      <c r="A93" s="200"/>
      <c r="B93" s="201"/>
      <c r="C93" s="201"/>
      <c r="D93" s="201"/>
      <c r="E93" s="201"/>
      <c r="F93" s="201"/>
      <c r="G93" s="201"/>
      <c r="H93" s="201"/>
      <c r="I93" s="201"/>
      <c r="J93" s="201"/>
      <c r="K93" s="201"/>
      <c r="L93" s="201"/>
      <c r="M93" s="201"/>
      <c r="N93" s="201"/>
      <c r="O93" s="201"/>
      <c r="P93" s="201"/>
      <c r="Q93" s="201"/>
      <c r="R93" s="201"/>
      <c r="S93" s="201"/>
      <c r="T93" s="201"/>
      <c r="U93" s="202"/>
    </row>
    <row r="94" spans="1:24" ht="12.75" customHeight="1">
      <c r="A94" s="197" t="s">
        <v>28</v>
      </c>
      <c r="B94" s="191" t="s">
        <v>27</v>
      </c>
      <c r="C94" s="192"/>
      <c r="D94" s="192"/>
      <c r="E94" s="192"/>
      <c r="F94" s="192"/>
      <c r="G94" s="192"/>
      <c r="H94" s="192"/>
      <c r="I94" s="193"/>
      <c r="J94" s="203" t="s">
        <v>40</v>
      </c>
      <c r="K94" s="212" t="s">
        <v>25</v>
      </c>
      <c r="L94" s="212"/>
      <c r="M94" s="212"/>
      <c r="N94" s="212"/>
      <c r="O94" s="212" t="s">
        <v>41</v>
      </c>
      <c r="P94" s="212"/>
      <c r="Q94" s="212"/>
      <c r="R94" s="212" t="s">
        <v>24</v>
      </c>
      <c r="S94" s="212"/>
      <c r="T94" s="212"/>
      <c r="U94" s="212" t="s">
        <v>23</v>
      </c>
    </row>
    <row r="95" spans="1:24" s="101" customFormat="1">
      <c r="A95" s="198"/>
      <c r="B95" s="200"/>
      <c r="C95" s="201"/>
      <c r="D95" s="201"/>
      <c r="E95" s="201"/>
      <c r="F95" s="201"/>
      <c r="G95" s="201"/>
      <c r="H95" s="201"/>
      <c r="I95" s="202"/>
      <c r="J95" s="204"/>
      <c r="K95" s="212"/>
      <c r="L95" s="212"/>
      <c r="M95" s="212"/>
      <c r="N95" s="212"/>
      <c r="O95" s="212"/>
      <c r="P95" s="212"/>
      <c r="Q95" s="212"/>
      <c r="R95" s="212"/>
      <c r="S95" s="212"/>
      <c r="T95" s="212"/>
      <c r="U95" s="212"/>
    </row>
    <row r="96" spans="1:24">
      <c r="A96" s="199"/>
      <c r="B96" s="194"/>
      <c r="C96" s="195"/>
      <c r="D96" s="195"/>
      <c r="E96" s="195"/>
      <c r="F96" s="195"/>
      <c r="G96" s="195"/>
      <c r="H96" s="195"/>
      <c r="I96" s="196"/>
      <c r="J96" s="205"/>
      <c r="K96" s="98" t="s">
        <v>29</v>
      </c>
      <c r="L96" s="98" t="s">
        <v>30</v>
      </c>
      <c r="M96" s="98" t="s">
        <v>31</v>
      </c>
      <c r="N96" s="98" t="s">
        <v>106</v>
      </c>
      <c r="O96" s="98" t="s">
        <v>35</v>
      </c>
      <c r="P96" s="98" t="s">
        <v>7</v>
      </c>
      <c r="Q96" s="98" t="s">
        <v>32</v>
      </c>
      <c r="R96" s="98" t="s">
        <v>33</v>
      </c>
      <c r="S96" s="98" t="s">
        <v>29</v>
      </c>
      <c r="T96" s="98" t="s">
        <v>34</v>
      </c>
      <c r="U96" s="212"/>
    </row>
    <row r="97" spans="1:24">
      <c r="A97" s="113" t="s">
        <v>202</v>
      </c>
      <c r="B97" s="315" t="s">
        <v>203</v>
      </c>
      <c r="C97" s="316"/>
      <c r="D97" s="316"/>
      <c r="E97" s="316"/>
      <c r="F97" s="316"/>
      <c r="G97" s="316"/>
      <c r="H97" s="316"/>
      <c r="I97" s="317"/>
      <c r="J97" s="9">
        <v>4</v>
      </c>
      <c r="K97" s="9">
        <v>2</v>
      </c>
      <c r="L97" s="9">
        <v>0</v>
      </c>
      <c r="M97" s="9">
        <v>2</v>
      </c>
      <c r="N97" s="5">
        <v>0</v>
      </c>
      <c r="O97" s="114">
        <f t="shared" ref="O97:O103" si="19">K97+L97+M97+N97</f>
        <v>4</v>
      </c>
      <c r="P97" s="10">
        <v>3</v>
      </c>
      <c r="Q97" s="10">
        <f t="shared" ref="Q97:Q103" si="20">ROUND(PRODUCT(J97,25)/14,0)</f>
        <v>7</v>
      </c>
      <c r="R97" s="120" t="s">
        <v>33</v>
      </c>
      <c r="S97" s="9"/>
      <c r="T97" s="121"/>
      <c r="U97" s="9" t="s">
        <v>173</v>
      </c>
    </row>
    <row r="98" spans="1:24">
      <c r="A98" s="113" t="s">
        <v>204</v>
      </c>
      <c r="B98" s="315" t="s">
        <v>205</v>
      </c>
      <c r="C98" s="316"/>
      <c r="D98" s="316"/>
      <c r="E98" s="316"/>
      <c r="F98" s="316"/>
      <c r="G98" s="316"/>
      <c r="H98" s="316"/>
      <c r="I98" s="317"/>
      <c r="J98" s="9">
        <v>4</v>
      </c>
      <c r="K98" s="9">
        <v>2</v>
      </c>
      <c r="L98" s="9">
        <v>0</v>
      </c>
      <c r="M98" s="9">
        <v>2</v>
      </c>
      <c r="N98" s="5">
        <v>0</v>
      </c>
      <c r="O98" s="114">
        <f t="shared" si="19"/>
        <v>4</v>
      </c>
      <c r="P98" s="10">
        <f t="shared" ref="P98:P103" si="21">Q98-O98</f>
        <v>3</v>
      </c>
      <c r="Q98" s="10">
        <f t="shared" si="20"/>
        <v>7</v>
      </c>
      <c r="R98" s="120" t="s">
        <v>33</v>
      </c>
      <c r="S98" s="9"/>
      <c r="T98" s="121"/>
      <c r="U98" s="9" t="s">
        <v>173</v>
      </c>
    </row>
    <row r="99" spans="1:24">
      <c r="A99" s="113" t="s">
        <v>206</v>
      </c>
      <c r="B99" s="315" t="s">
        <v>207</v>
      </c>
      <c r="C99" s="316"/>
      <c r="D99" s="316"/>
      <c r="E99" s="316"/>
      <c r="F99" s="316"/>
      <c r="G99" s="316"/>
      <c r="H99" s="316"/>
      <c r="I99" s="317"/>
      <c r="J99" s="9">
        <v>6</v>
      </c>
      <c r="K99" s="9">
        <v>2</v>
      </c>
      <c r="L99" s="9">
        <v>0</v>
      </c>
      <c r="M99" s="9">
        <v>2</v>
      </c>
      <c r="N99" s="5">
        <v>0</v>
      </c>
      <c r="O99" s="114">
        <f t="shared" si="19"/>
        <v>4</v>
      </c>
      <c r="P99" s="10">
        <f t="shared" si="21"/>
        <v>7</v>
      </c>
      <c r="Q99" s="10">
        <f t="shared" si="20"/>
        <v>11</v>
      </c>
      <c r="R99" s="120" t="s">
        <v>33</v>
      </c>
      <c r="S99" s="9"/>
      <c r="T99" s="121"/>
      <c r="U99" s="9" t="s">
        <v>173</v>
      </c>
    </row>
    <row r="100" spans="1:24">
      <c r="A100" s="113" t="s">
        <v>208</v>
      </c>
      <c r="B100" s="315" t="s">
        <v>209</v>
      </c>
      <c r="C100" s="316"/>
      <c r="D100" s="316"/>
      <c r="E100" s="316"/>
      <c r="F100" s="316"/>
      <c r="G100" s="316"/>
      <c r="H100" s="316"/>
      <c r="I100" s="317"/>
      <c r="J100" s="9">
        <v>4</v>
      </c>
      <c r="K100" s="9">
        <v>2</v>
      </c>
      <c r="L100" s="9">
        <v>0</v>
      </c>
      <c r="M100" s="9">
        <v>2</v>
      </c>
      <c r="N100" s="5">
        <v>0</v>
      </c>
      <c r="O100" s="114">
        <f t="shared" si="19"/>
        <v>4</v>
      </c>
      <c r="P100" s="10">
        <f t="shared" si="21"/>
        <v>3</v>
      </c>
      <c r="Q100" s="10">
        <f t="shared" si="20"/>
        <v>7</v>
      </c>
      <c r="R100" s="120"/>
      <c r="S100" s="9" t="s">
        <v>29</v>
      </c>
      <c r="T100" s="121"/>
      <c r="U100" s="9" t="s">
        <v>173</v>
      </c>
    </row>
    <row r="101" spans="1:24">
      <c r="A101" s="113" t="s">
        <v>210</v>
      </c>
      <c r="B101" s="315" t="s">
        <v>211</v>
      </c>
      <c r="C101" s="316"/>
      <c r="D101" s="316"/>
      <c r="E101" s="316"/>
      <c r="F101" s="316"/>
      <c r="G101" s="316"/>
      <c r="H101" s="316"/>
      <c r="I101" s="317"/>
      <c r="J101" s="9">
        <v>5</v>
      </c>
      <c r="K101" s="9">
        <v>2</v>
      </c>
      <c r="L101" s="9">
        <v>0</v>
      </c>
      <c r="M101" s="9">
        <v>2</v>
      </c>
      <c r="N101" s="5">
        <v>0</v>
      </c>
      <c r="O101" s="114">
        <f t="shared" si="19"/>
        <v>4</v>
      </c>
      <c r="P101" s="10">
        <f t="shared" si="21"/>
        <v>5</v>
      </c>
      <c r="Q101" s="10">
        <f t="shared" si="20"/>
        <v>9</v>
      </c>
      <c r="R101" s="120" t="s">
        <v>33</v>
      </c>
      <c r="S101" s="9"/>
      <c r="T101" s="121"/>
      <c r="U101" s="9" t="s">
        <v>164</v>
      </c>
    </row>
    <row r="102" spans="1:24">
      <c r="A102" s="113" t="s">
        <v>212</v>
      </c>
      <c r="B102" s="315" t="s">
        <v>213</v>
      </c>
      <c r="C102" s="316"/>
      <c r="D102" s="316"/>
      <c r="E102" s="316"/>
      <c r="F102" s="316"/>
      <c r="G102" s="316"/>
      <c r="H102" s="316"/>
      <c r="I102" s="317"/>
      <c r="J102" s="9">
        <v>3</v>
      </c>
      <c r="K102" s="9">
        <v>2</v>
      </c>
      <c r="L102" s="9">
        <v>2</v>
      </c>
      <c r="M102" s="9">
        <v>0</v>
      </c>
      <c r="N102" s="5">
        <v>0</v>
      </c>
      <c r="O102" s="114">
        <f t="shared" si="19"/>
        <v>4</v>
      </c>
      <c r="P102" s="10">
        <f t="shared" si="21"/>
        <v>1</v>
      </c>
      <c r="Q102" s="10">
        <f t="shared" si="20"/>
        <v>5</v>
      </c>
      <c r="R102" s="120"/>
      <c r="S102" s="9" t="s">
        <v>29</v>
      </c>
      <c r="T102" s="121"/>
      <c r="U102" s="9" t="s">
        <v>164</v>
      </c>
    </row>
    <row r="103" spans="1:24">
      <c r="A103" s="113" t="s">
        <v>214</v>
      </c>
      <c r="B103" s="315" t="s">
        <v>215</v>
      </c>
      <c r="C103" s="316"/>
      <c r="D103" s="316"/>
      <c r="E103" s="316"/>
      <c r="F103" s="316"/>
      <c r="G103" s="316"/>
      <c r="H103" s="316"/>
      <c r="I103" s="317"/>
      <c r="J103" s="9">
        <v>4</v>
      </c>
      <c r="K103" s="9">
        <v>0</v>
      </c>
      <c r="L103" s="9">
        <v>0</v>
      </c>
      <c r="M103" s="9">
        <v>0</v>
      </c>
      <c r="N103" s="5">
        <v>0</v>
      </c>
      <c r="O103" s="114">
        <f t="shared" si="19"/>
        <v>0</v>
      </c>
      <c r="P103" s="10">
        <f t="shared" si="21"/>
        <v>7</v>
      </c>
      <c r="Q103" s="10">
        <f t="shared" si="20"/>
        <v>7</v>
      </c>
      <c r="R103" s="120"/>
      <c r="S103" s="9" t="s">
        <v>29</v>
      </c>
      <c r="T103" s="121"/>
      <c r="U103" s="9" t="s">
        <v>173</v>
      </c>
    </row>
    <row r="104" spans="1:24">
      <c r="A104" s="12" t="s">
        <v>26</v>
      </c>
      <c r="B104" s="286"/>
      <c r="C104" s="287"/>
      <c r="D104" s="287"/>
      <c r="E104" s="287"/>
      <c r="F104" s="287"/>
      <c r="G104" s="287"/>
      <c r="H104" s="287"/>
      <c r="I104" s="288"/>
      <c r="J104" s="12">
        <f t="shared" ref="J104:Q104" si="22">SUM(J97:J103)</f>
        <v>30</v>
      </c>
      <c r="K104" s="12">
        <f t="shared" si="22"/>
        <v>12</v>
      </c>
      <c r="L104" s="12">
        <f t="shared" si="22"/>
        <v>2</v>
      </c>
      <c r="M104" s="12">
        <f t="shared" si="22"/>
        <v>10</v>
      </c>
      <c r="N104" s="76">
        <f t="shared" si="22"/>
        <v>0</v>
      </c>
      <c r="O104" s="12">
        <f t="shared" si="22"/>
        <v>24</v>
      </c>
      <c r="P104" s="12">
        <f t="shared" si="22"/>
        <v>29</v>
      </c>
      <c r="Q104" s="12">
        <f t="shared" si="22"/>
        <v>53</v>
      </c>
      <c r="R104" s="12">
        <f>COUNTIF(R97:R103,"E")</f>
        <v>4</v>
      </c>
      <c r="S104" s="12">
        <f>COUNTIF(S97:S103,"C")</f>
        <v>3</v>
      </c>
      <c r="T104" s="12">
        <f>COUNTIF(T97:T103,"VP")</f>
        <v>0</v>
      </c>
      <c r="U104" s="91">
        <f>COUNTA(U97:U103)</f>
        <v>7</v>
      </c>
      <c r="V104" s="325" t="str">
        <f>IF(R104&gt;=SUM(S104:T104),"Corect","E trebuie să fie cel puțin egal cu C+VP")</f>
        <v>Corect</v>
      </c>
      <c r="W104" s="148"/>
      <c r="X104" s="148"/>
    </row>
    <row r="105" spans="1:24">
      <c r="A105" s="191" t="s">
        <v>46</v>
      </c>
      <c r="B105" s="192"/>
      <c r="C105" s="192"/>
      <c r="D105" s="192"/>
      <c r="E105" s="192"/>
      <c r="F105" s="192"/>
      <c r="G105" s="192"/>
      <c r="H105" s="192"/>
      <c r="I105" s="192"/>
      <c r="J105" s="192"/>
      <c r="K105" s="192"/>
      <c r="L105" s="192"/>
      <c r="M105" s="192"/>
      <c r="N105" s="192"/>
      <c r="O105" s="192"/>
      <c r="P105" s="192"/>
      <c r="Q105" s="192"/>
      <c r="R105" s="192"/>
      <c r="S105" s="192"/>
      <c r="T105" s="192"/>
      <c r="U105" s="193"/>
    </row>
    <row r="106" spans="1:24" s="101" customFormat="1">
      <c r="A106" s="200"/>
      <c r="B106" s="201"/>
      <c r="C106" s="201"/>
      <c r="D106" s="201"/>
      <c r="E106" s="201"/>
      <c r="F106" s="201"/>
      <c r="G106" s="201"/>
      <c r="H106" s="201"/>
      <c r="I106" s="201"/>
      <c r="J106" s="201"/>
      <c r="K106" s="201"/>
      <c r="L106" s="201"/>
      <c r="M106" s="201"/>
      <c r="N106" s="201"/>
      <c r="O106" s="201"/>
      <c r="P106" s="201"/>
      <c r="Q106" s="201"/>
      <c r="R106" s="201"/>
      <c r="S106" s="201"/>
      <c r="T106" s="201"/>
      <c r="U106" s="202"/>
    </row>
    <row r="107" spans="1:24" ht="12.75" customHeight="1">
      <c r="A107" s="197" t="s">
        <v>28</v>
      </c>
      <c r="B107" s="191" t="s">
        <v>27</v>
      </c>
      <c r="C107" s="192"/>
      <c r="D107" s="192"/>
      <c r="E107" s="192"/>
      <c r="F107" s="192"/>
      <c r="G107" s="192"/>
      <c r="H107" s="192"/>
      <c r="I107" s="193"/>
      <c r="J107" s="203" t="s">
        <v>40</v>
      </c>
      <c r="K107" s="212" t="s">
        <v>25</v>
      </c>
      <c r="L107" s="212"/>
      <c r="M107" s="212"/>
      <c r="N107" s="212"/>
      <c r="O107" s="212" t="s">
        <v>41</v>
      </c>
      <c r="P107" s="212"/>
      <c r="Q107" s="212"/>
      <c r="R107" s="212" t="s">
        <v>24</v>
      </c>
      <c r="S107" s="212"/>
      <c r="T107" s="212"/>
      <c r="U107" s="212" t="s">
        <v>23</v>
      </c>
    </row>
    <row r="108" spans="1:24" s="101" customFormat="1">
      <c r="A108" s="198"/>
      <c r="B108" s="200"/>
      <c r="C108" s="201"/>
      <c r="D108" s="201"/>
      <c r="E108" s="201"/>
      <c r="F108" s="201"/>
      <c r="G108" s="201"/>
      <c r="H108" s="201"/>
      <c r="I108" s="202"/>
      <c r="J108" s="204"/>
      <c r="K108" s="212"/>
      <c r="L108" s="212"/>
      <c r="M108" s="212"/>
      <c r="N108" s="212"/>
      <c r="O108" s="212"/>
      <c r="P108" s="212"/>
      <c r="Q108" s="212"/>
      <c r="R108" s="212"/>
      <c r="S108" s="212"/>
      <c r="T108" s="212"/>
      <c r="U108" s="212"/>
    </row>
    <row r="109" spans="1:24">
      <c r="A109" s="199"/>
      <c r="B109" s="194"/>
      <c r="C109" s="195"/>
      <c r="D109" s="195"/>
      <c r="E109" s="195"/>
      <c r="F109" s="195"/>
      <c r="G109" s="195"/>
      <c r="H109" s="195"/>
      <c r="I109" s="196"/>
      <c r="J109" s="205"/>
      <c r="K109" s="98" t="s">
        <v>29</v>
      </c>
      <c r="L109" s="98" t="s">
        <v>30</v>
      </c>
      <c r="M109" s="98" t="s">
        <v>31</v>
      </c>
      <c r="N109" s="98" t="s">
        <v>106</v>
      </c>
      <c r="O109" s="98" t="s">
        <v>35</v>
      </c>
      <c r="P109" s="98" t="s">
        <v>7</v>
      </c>
      <c r="Q109" s="98" t="s">
        <v>32</v>
      </c>
      <c r="R109" s="98" t="s">
        <v>33</v>
      </c>
      <c r="S109" s="98" t="s">
        <v>29</v>
      </c>
      <c r="T109" s="98" t="s">
        <v>34</v>
      </c>
      <c r="U109" s="212"/>
    </row>
    <row r="110" spans="1:24">
      <c r="A110" s="29" t="s">
        <v>216</v>
      </c>
      <c r="B110" s="276" t="s">
        <v>217</v>
      </c>
      <c r="C110" s="277"/>
      <c r="D110" s="277"/>
      <c r="E110" s="277"/>
      <c r="F110" s="277"/>
      <c r="G110" s="277"/>
      <c r="H110" s="277"/>
      <c r="I110" s="278"/>
      <c r="J110" s="5">
        <v>4</v>
      </c>
      <c r="K110" s="5">
        <v>2</v>
      </c>
      <c r="L110" s="5">
        <v>1</v>
      </c>
      <c r="M110" s="5">
        <v>1</v>
      </c>
      <c r="N110" s="5">
        <v>0</v>
      </c>
      <c r="O110" s="114">
        <f t="shared" ref="O110:O116" si="23">K110+L110+M110+N110</f>
        <v>4</v>
      </c>
      <c r="P110" s="10">
        <f>Q102-O102</f>
        <v>1</v>
      </c>
      <c r="Q110" s="10">
        <f t="shared" ref="Q110:Q116" si="24">ROUND(PRODUCT(J110,25)/14,0)</f>
        <v>7</v>
      </c>
      <c r="R110" s="14" t="s">
        <v>33</v>
      </c>
      <c r="S110" s="5"/>
      <c r="T110" s="15"/>
      <c r="U110" s="9" t="s">
        <v>173</v>
      </c>
    </row>
    <row r="111" spans="1:24">
      <c r="A111" s="113" t="s">
        <v>218</v>
      </c>
      <c r="B111" s="315" t="s">
        <v>219</v>
      </c>
      <c r="C111" s="316"/>
      <c r="D111" s="316"/>
      <c r="E111" s="316"/>
      <c r="F111" s="316"/>
      <c r="G111" s="316"/>
      <c r="H111" s="316"/>
      <c r="I111" s="317"/>
      <c r="J111" s="9">
        <v>4</v>
      </c>
      <c r="K111" s="9">
        <v>2</v>
      </c>
      <c r="L111" s="9">
        <v>1</v>
      </c>
      <c r="M111" s="9">
        <v>0</v>
      </c>
      <c r="N111" s="5">
        <v>0</v>
      </c>
      <c r="O111" s="114">
        <f t="shared" si="23"/>
        <v>3</v>
      </c>
      <c r="P111" s="10">
        <f t="shared" ref="P111:P116" si="25">Q111-O111</f>
        <v>4</v>
      </c>
      <c r="Q111" s="10">
        <f t="shared" si="24"/>
        <v>7</v>
      </c>
      <c r="R111" s="120" t="s">
        <v>33</v>
      </c>
      <c r="S111" s="9"/>
      <c r="T111" s="121"/>
      <c r="U111" s="9" t="s">
        <v>164</v>
      </c>
    </row>
    <row r="112" spans="1:24">
      <c r="A112" s="113" t="s">
        <v>220</v>
      </c>
      <c r="B112" s="315" t="s">
        <v>221</v>
      </c>
      <c r="C112" s="316"/>
      <c r="D112" s="316"/>
      <c r="E112" s="316"/>
      <c r="F112" s="316"/>
      <c r="G112" s="316"/>
      <c r="H112" s="316"/>
      <c r="I112" s="317"/>
      <c r="J112" s="9">
        <v>4</v>
      </c>
      <c r="K112" s="9">
        <v>2</v>
      </c>
      <c r="L112" s="9">
        <v>0</v>
      </c>
      <c r="M112" s="9">
        <v>2</v>
      </c>
      <c r="N112" s="5">
        <v>0</v>
      </c>
      <c r="O112" s="114">
        <f t="shared" si="23"/>
        <v>4</v>
      </c>
      <c r="P112" s="10">
        <f t="shared" si="25"/>
        <v>3</v>
      </c>
      <c r="Q112" s="10">
        <f t="shared" si="24"/>
        <v>7</v>
      </c>
      <c r="R112" s="120" t="s">
        <v>33</v>
      </c>
      <c r="S112" s="9"/>
      <c r="T112" s="121"/>
      <c r="U112" s="9" t="s">
        <v>173</v>
      </c>
    </row>
    <row r="113" spans="1:24" ht="24.6" customHeight="1">
      <c r="A113" s="113" t="s">
        <v>222</v>
      </c>
      <c r="B113" s="363" t="s">
        <v>223</v>
      </c>
      <c r="C113" s="364"/>
      <c r="D113" s="364"/>
      <c r="E113" s="364"/>
      <c r="F113" s="364"/>
      <c r="G113" s="364"/>
      <c r="H113" s="364"/>
      <c r="I113" s="365"/>
      <c r="J113" s="9">
        <v>4</v>
      </c>
      <c r="K113" s="9">
        <v>2</v>
      </c>
      <c r="L113" s="9">
        <v>0</v>
      </c>
      <c r="M113" s="9">
        <v>2</v>
      </c>
      <c r="N113" s="5">
        <v>0</v>
      </c>
      <c r="O113" s="114">
        <f t="shared" si="23"/>
        <v>4</v>
      </c>
      <c r="P113" s="10">
        <f t="shared" si="25"/>
        <v>3</v>
      </c>
      <c r="Q113" s="10">
        <f t="shared" si="24"/>
        <v>7</v>
      </c>
      <c r="R113" s="120"/>
      <c r="S113" s="9" t="s">
        <v>29</v>
      </c>
      <c r="T113" s="121"/>
      <c r="U113" s="9" t="s">
        <v>164</v>
      </c>
    </row>
    <row r="114" spans="1:24">
      <c r="A114" s="113" t="s">
        <v>224</v>
      </c>
      <c r="B114" s="360" t="s">
        <v>225</v>
      </c>
      <c r="C114" s="361"/>
      <c r="D114" s="361"/>
      <c r="E114" s="361"/>
      <c r="F114" s="361"/>
      <c r="G114" s="361"/>
      <c r="H114" s="361"/>
      <c r="I114" s="362"/>
      <c r="J114" s="9">
        <v>4</v>
      </c>
      <c r="K114" s="9">
        <v>2</v>
      </c>
      <c r="L114" s="9">
        <v>2</v>
      </c>
      <c r="M114" s="9">
        <v>0</v>
      </c>
      <c r="N114" s="5">
        <v>0</v>
      </c>
      <c r="O114" s="114">
        <f t="shared" si="23"/>
        <v>4</v>
      </c>
      <c r="P114" s="10">
        <f t="shared" si="25"/>
        <v>3</v>
      </c>
      <c r="Q114" s="10">
        <f t="shared" si="24"/>
        <v>7</v>
      </c>
      <c r="R114" s="120" t="s">
        <v>33</v>
      </c>
      <c r="S114" s="9"/>
      <c r="T114" s="121"/>
      <c r="U114" s="9" t="s">
        <v>173</v>
      </c>
    </row>
    <row r="115" spans="1:24" ht="23.45" customHeight="1">
      <c r="A115" s="113" t="s">
        <v>226</v>
      </c>
      <c r="B115" s="360" t="s">
        <v>227</v>
      </c>
      <c r="C115" s="361"/>
      <c r="D115" s="361"/>
      <c r="E115" s="361"/>
      <c r="F115" s="361"/>
      <c r="G115" s="361"/>
      <c r="H115" s="361"/>
      <c r="I115" s="362"/>
      <c r="J115" s="9">
        <v>5</v>
      </c>
      <c r="K115" s="9">
        <v>2</v>
      </c>
      <c r="L115" s="9">
        <v>0</v>
      </c>
      <c r="M115" s="9">
        <v>2</v>
      </c>
      <c r="N115" s="5">
        <v>0</v>
      </c>
      <c r="O115" s="114">
        <f t="shared" si="23"/>
        <v>4</v>
      </c>
      <c r="P115" s="10">
        <f t="shared" si="25"/>
        <v>5</v>
      </c>
      <c r="Q115" s="10">
        <f t="shared" si="24"/>
        <v>9</v>
      </c>
      <c r="R115" s="120"/>
      <c r="S115" s="9" t="s">
        <v>29</v>
      </c>
      <c r="T115" s="121"/>
      <c r="U115" s="9" t="s">
        <v>164</v>
      </c>
    </row>
    <row r="116" spans="1:24">
      <c r="A116" s="113" t="s">
        <v>228</v>
      </c>
      <c r="B116" s="366" t="s">
        <v>229</v>
      </c>
      <c r="C116" s="367"/>
      <c r="D116" s="367"/>
      <c r="E116" s="367"/>
      <c r="F116" s="367"/>
      <c r="G116" s="367"/>
      <c r="H116" s="367"/>
      <c r="I116" s="368"/>
      <c r="J116" s="9">
        <v>5</v>
      </c>
      <c r="K116" s="9">
        <v>2</v>
      </c>
      <c r="L116" s="9">
        <v>2</v>
      </c>
      <c r="M116" s="9">
        <v>1</v>
      </c>
      <c r="N116" s="5">
        <v>0</v>
      </c>
      <c r="O116" s="114">
        <f t="shared" si="23"/>
        <v>5</v>
      </c>
      <c r="P116" s="10">
        <f t="shared" si="25"/>
        <v>4</v>
      </c>
      <c r="Q116" s="10">
        <f t="shared" si="24"/>
        <v>9</v>
      </c>
      <c r="R116" s="120"/>
      <c r="S116" s="9" t="s">
        <v>29</v>
      </c>
      <c r="T116" s="121"/>
      <c r="U116" s="9" t="s">
        <v>38</v>
      </c>
    </row>
    <row r="117" spans="1:24">
      <c r="A117" s="12" t="s">
        <v>26</v>
      </c>
      <c r="B117" s="286"/>
      <c r="C117" s="287"/>
      <c r="D117" s="287"/>
      <c r="E117" s="287"/>
      <c r="F117" s="287"/>
      <c r="G117" s="287"/>
      <c r="H117" s="287"/>
      <c r="I117" s="288"/>
      <c r="J117" s="12">
        <f t="shared" ref="J117:Q117" si="26">SUM(J110:J116)</f>
        <v>30</v>
      </c>
      <c r="K117" s="12">
        <f t="shared" si="26"/>
        <v>14</v>
      </c>
      <c r="L117" s="12">
        <f t="shared" si="26"/>
        <v>6</v>
      </c>
      <c r="M117" s="12">
        <f t="shared" si="26"/>
        <v>8</v>
      </c>
      <c r="N117" s="76">
        <f t="shared" si="26"/>
        <v>0</v>
      </c>
      <c r="O117" s="12">
        <f t="shared" si="26"/>
        <v>28</v>
      </c>
      <c r="P117" s="12">
        <f t="shared" si="26"/>
        <v>23</v>
      </c>
      <c r="Q117" s="12">
        <f t="shared" si="26"/>
        <v>53</v>
      </c>
      <c r="R117" s="12">
        <f>COUNTIF(R110:R116,"E")</f>
        <v>4</v>
      </c>
      <c r="S117" s="12">
        <f>COUNTIF(S110:S116,"C")</f>
        <v>3</v>
      </c>
      <c r="T117" s="12">
        <f>COUNTIF(T110:T116,"VP")</f>
        <v>0</v>
      </c>
      <c r="U117" s="91">
        <f>COUNTA(U110:U116)</f>
        <v>7</v>
      </c>
      <c r="V117" s="325" t="str">
        <f>IF(R117&gt;=SUM(S117:T117),"Corect","E trebuie să fie cel puțin egal cu C+VP")</f>
        <v>Corect</v>
      </c>
      <c r="W117" s="148"/>
      <c r="X117" s="148"/>
    </row>
    <row r="118" spans="1:24">
      <c r="A118" s="191" t="s">
        <v>47</v>
      </c>
      <c r="B118" s="192"/>
      <c r="C118" s="192"/>
      <c r="D118" s="192"/>
      <c r="E118" s="192"/>
      <c r="F118" s="192"/>
      <c r="G118" s="192"/>
      <c r="H118" s="192"/>
      <c r="I118" s="192"/>
      <c r="J118" s="192"/>
      <c r="K118" s="192"/>
      <c r="L118" s="192"/>
      <c r="M118" s="192"/>
      <c r="N118" s="192"/>
      <c r="O118" s="192"/>
      <c r="P118" s="192"/>
      <c r="Q118" s="192"/>
      <c r="R118" s="192"/>
      <c r="S118" s="192"/>
      <c r="T118" s="192"/>
      <c r="U118" s="193"/>
    </row>
    <row r="119" spans="1:24" s="101" customFormat="1">
      <c r="A119" s="200"/>
      <c r="B119" s="201"/>
      <c r="C119" s="201"/>
      <c r="D119" s="201"/>
      <c r="E119" s="201"/>
      <c r="F119" s="201"/>
      <c r="G119" s="201"/>
      <c r="H119" s="201"/>
      <c r="I119" s="201"/>
      <c r="J119" s="201"/>
      <c r="K119" s="201"/>
      <c r="L119" s="201"/>
      <c r="M119" s="201"/>
      <c r="N119" s="201"/>
      <c r="O119" s="201"/>
      <c r="P119" s="201"/>
      <c r="Q119" s="201"/>
      <c r="R119" s="201"/>
      <c r="S119" s="201"/>
      <c r="T119" s="201"/>
      <c r="U119" s="202"/>
    </row>
    <row r="120" spans="1:24">
      <c r="A120" s="197" t="s">
        <v>28</v>
      </c>
      <c r="B120" s="191" t="s">
        <v>27</v>
      </c>
      <c r="C120" s="192"/>
      <c r="D120" s="192"/>
      <c r="E120" s="192"/>
      <c r="F120" s="192"/>
      <c r="G120" s="192"/>
      <c r="H120" s="192"/>
      <c r="I120" s="193"/>
      <c r="J120" s="203" t="s">
        <v>40</v>
      </c>
      <c r="K120" s="212" t="s">
        <v>25</v>
      </c>
      <c r="L120" s="212"/>
      <c r="M120" s="212"/>
      <c r="N120" s="212"/>
      <c r="O120" s="212" t="s">
        <v>41</v>
      </c>
      <c r="P120" s="212"/>
      <c r="Q120" s="212"/>
      <c r="R120" s="212" t="s">
        <v>24</v>
      </c>
      <c r="S120" s="212"/>
      <c r="T120" s="212"/>
      <c r="U120" s="212" t="s">
        <v>23</v>
      </c>
    </row>
    <row r="121" spans="1:24" s="101" customFormat="1">
      <c r="A121" s="198"/>
      <c r="B121" s="200"/>
      <c r="C121" s="201"/>
      <c r="D121" s="201"/>
      <c r="E121" s="201"/>
      <c r="F121" s="201"/>
      <c r="G121" s="201"/>
      <c r="H121" s="201"/>
      <c r="I121" s="202"/>
      <c r="J121" s="204"/>
      <c r="K121" s="212"/>
      <c r="L121" s="212"/>
      <c r="M121" s="212"/>
      <c r="N121" s="212"/>
      <c r="O121" s="212"/>
      <c r="P121" s="212"/>
      <c r="Q121" s="212"/>
      <c r="R121" s="212"/>
      <c r="S121" s="212"/>
      <c r="T121" s="212"/>
      <c r="U121" s="212"/>
    </row>
    <row r="122" spans="1:24">
      <c r="A122" s="199"/>
      <c r="B122" s="194"/>
      <c r="C122" s="195"/>
      <c r="D122" s="195"/>
      <c r="E122" s="195"/>
      <c r="F122" s="195"/>
      <c r="G122" s="195"/>
      <c r="H122" s="195"/>
      <c r="I122" s="196"/>
      <c r="J122" s="205"/>
      <c r="K122" s="98" t="s">
        <v>29</v>
      </c>
      <c r="L122" s="98" t="s">
        <v>30</v>
      </c>
      <c r="M122" s="98" t="s">
        <v>31</v>
      </c>
      <c r="N122" s="98" t="s">
        <v>106</v>
      </c>
      <c r="O122" s="98" t="s">
        <v>35</v>
      </c>
      <c r="P122" s="98" t="s">
        <v>7</v>
      </c>
      <c r="Q122" s="98" t="s">
        <v>32</v>
      </c>
      <c r="R122" s="98" t="s">
        <v>33</v>
      </c>
      <c r="S122" s="98" t="s">
        <v>29</v>
      </c>
      <c r="T122" s="98" t="s">
        <v>34</v>
      </c>
      <c r="U122" s="212"/>
    </row>
    <row r="123" spans="1:24">
      <c r="A123" s="29" t="s">
        <v>230</v>
      </c>
      <c r="B123" s="276" t="s">
        <v>231</v>
      </c>
      <c r="C123" s="277"/>
      <c r="D123" s="277"/>
      <c r="E123" s="277"/>
      <c r="F123" s="277"/>
      <c r="G123" s="277"/>
      <c r="H123" s="277"/>
      <c r="I123" s="278"/>
      <c r="J123" s="5">
        <v>5</v>
      </c>
      <c r="K123" s="5">
        <v>2</v>
      </c>
      <c r="L123" s="5">
        <v>0</v>
      </c>
      <c r="M123" s="5">
        <v>2</v>
      </c>
      <c r="N123" s="5">
        <v>0</v>
      </c>
      <c r="O123" s="114">
        <f t="shared" ref="O123:O129" si="27">K123+L123+M123+N123</f>
        <v>4</v>
      </c>
      <c r="P123" s="10">
        <f>Q115-O115</f>
        <v>5</v>
      </c>
      <c r="Q123" s="10">
        <f t="shared" ref="Q123:Q129" si="28">ROUND(PRODUCT(J123,25)/14,0)</f>
        <v>9</v>
      </c>
      <c r="R123" s="14"/>
      <c r="S123" s="5" t="s">
        <v>29</v>
      </c>
      <c r="T123" s="15"/>
      <c r="U123" s="9" t="s">
        <v>164</v>
      </c>
    </row>
    <row r="124" spans="1:24">
      <c r="A124" s="113" t="s">
        <v>232</v>
      </c>
      <c r="B124" s="315" t="s">
        <v>233</v>
      </c>
      <c r="C124" s="316"/>
      <c r="D124" s="316"/>
      <c r="E124" s="316"/>
      <c r="F124" s="316"/>
      <c r="G124" s="316"/>
      <c r="H124" s="316"/>
      <c r="I124" s="317"/>
      <c r="J124" s="9">
        <v>4</v>
      </c>
      <c r="K124" s="9">
        <v>2</v>
      </c>
      <c r="L124" s="9">
        <v>0</v>
      </c>
      <c r="M124" s="9">
        <v>2</v>
      </c>
      <c r="N124" s="5">
        <v>0</v>
      </c>
      <c r="O124" s="114">
        <f t="shared" si="27"/>
        <v>4</v>
      </c>
      <c r="P124" s="10">
        <f t="shared" ref="P124:P129" si="29">Q124-O124</f>
        <v>3</v>
      </c>
      <c r="Q124" s="10">
        <f t="shared" si="28"/>
        <v>7</v>
      </c>
      <c r="R124" s="120" t="s">
        <v>33</v>
      </c>
      <c r="S124" s="9"/>
      <c r="T124" s="121"/>
      <c r="U124" s="9" t="s">
        <v>164</v>
      </c>
    </row>
    <row r="125" spans="1:24" ht="24" customHeight="1">
      <c r="A125" s="113" t="s">
        <v>234</v>
      </c>
      <c r="B125" s="360" t="s">
        <v>235</v>
      </c>
      <c r="C125" s="361"/>
      <c r="D125" s="361"/>
      <c r="E125" s="361"/>
      <c r="F125" s="361"/>
      <c r="G125" s="361"/>
      <c r="H125" s="361"/>
      <c r="I125" s="362"/>
      <c r="J125" s="9">
        <v>5</v>
      </c>
      <c r="K125" s="9">
        <v>2</v>
      </c>
      <c r="L125" s="9">
        <v>2</v>
      </c>
      <c r="M125" s="9">
        <v>2</v>
      </c>
      <c r="N125" s="5">
        <v>0</v>
      </c>
      <c r="O125" s="114">
        <f t="shared" si="27"/>
        <v>6</v>
      </c>
      <c r="P125" s="10">
        <f t="shared" si="29"/>
        <v>3</v>
      </c>
      <c r="Q125" s="10">
        <f t="shared" si="28"/>
        <v>9</v>
      </c>
      <c r="R125" s="120" t="s">
        <v>33</v>
      </c>
      <c r="S125" s="9"/>
      <c r="T125" s="121"/>
      <c r="U125" s="9" t="s">
        <v>173</v>
      </c>
    </row>
    <row r="126" spans="1:24">
      <c r="A126" s="113" t="s">
        <v>236</v>
      </c>
      <c r="B126" s="315" t="s">
        <v>237</v>
      </c>
      <c r="C126" s="316"/>
      <c r="D126" s="316"/>
      <c r="E126" s="316"/>
      <c r="F126" s="316"/>
      <c r="G126" s="316"/>
      <c r="H126" s="316"/>
      <c r="I126" s="317"/>
      <c r="J126" s="9">
        <v>2</v>
      </c>
      <c r="K126" s="9">
        <v>0</v>
      </c>
      <c r="L126" s="9">
        <v>0</v>
      </c>
      <c r="M126" s="9">
        <v>0</v>
      </c>
      <c r="N126" s="5">
        <v>2</v>
      </c>
      <c r="O126" s="114">
        <f t="shared" si="27"/>
        <v>2</v>
      </c>
      <c r="P126" s="10">
        <f t="shared" si="29"/>
        <v>2</v>
      </c>
      <c r="Q126" s="10">
        <f t="shared" si="28"/>
        <v>4</v>
      </c>
      <c r="R126" s="120" t="s">
        <v>33</v>
      </c>
      <c r="S126" s="9"/>
      <c r="T126" s="121"/>
      <c r="U126" s="9" t="s">
        <v>164</v>
      </c>
    </row>
    <row r="127" spans="1:24">
      <c r="A127" s="113" t="s">
        <v>238</v>
      </c>
      <c r="B127" s="315" t="s">
        <v>239</v>
      </c>
      <c r="C127" s="316"/>
      <c r="D127" s="316"/>
      <c r="E127" s="316"/>
      <c r="F127" s="316"/>
      <c r="G127" s="316"/>
      <c r="H127" s="316"/>
      <c r="I127" s="317"/>
      <c r="J127" s="9">
        <v>5</v>
      </c>
      <c r="K127" s="9">
        <v>2</v>
      </c>
      <c r="L127" s="9">
        <v>2</v>
      </c>
      <c r="M127" s="9">
        <v>0</v>
      </c>
      <c r="N127" s="5">
        <v>0</v>
      </c>
      <c r="O127" s="114">
        <f t="shared" si="27"/>
        <v>4</v>
      </c>
      <c r="P127" s="10">
        <f t="shared" si="29"/>
        <v>5</v>
      </c>
      <c r="Q127" s="10">
        <f t="shared" si="28"/>
        <v>9</v>
      </c>
      <c r="R127" s="120"/>
      <c r="S127" s="9"/>
      <c r="T127" s="121" t="s">
        <v>34</v>
      </c>
      <c r="U127" s="9" t="s">
        <v>38</v>
      </c>
    </row>
    <row r="128" spans="1:24" ht="23.45" customHeight="1">
      <c r="A128" s="113" t="s">
        <v>240</v>
      </c>
      <c r="B128" s="360" t="s">
        <v>241</v>
      </c>
      <c r="C128" s="361"/>
      <c r="D128" s="361"/>
      <c r="E128" s="361"/>
      <c r="F128" s="361"/>
      <c r="G128" s="361"/>
      <c r="H128" s="361"/>
      <c r="I128" s="362"/>
      <c r="J128" s="9">
        <v>4</v>
      </c>
      <c r="K128" s="9">
        <v>0</v>
      </c>
      <c r="L128" s="9">
        <v>0</v>
      </c>
      <c r="M128" s="9">
        <v>0</v>
      </c>
      <c r="N128" s="5">
        <v>0</v>
      </c>
      <c r="O128" s="114">
        <f t="shared" si="27"/>
        <v>0</v>
      </c>
      <c r="P128" s="10">
        <f t="shared" si="29"/>
        <v>7</v>
      </c>
      <c r="Q128" s="10">
        <f t="shared" si="28"/>
        <v>7</v>
      </c>
      <c r="R128" s="120"/>
      <c r="S128" s="9" t="s">
        <v>29</v>
      </c>
      <c r="T128" s="121"/>
      <c r="U128" s="9" t="s">
        <v>164</v>
      </c>
    </row>
    <row r="129" spans="1:24">
      <c r="A129" s="113" t="s">
        <v>242</v>
      </c>
      <c r="B129" s="366" t="s">
        <v>243</v>
      </c>
      <c r="C129" s="367"/>
      <c r="D129" s="367"/>
      <c r="E129" s="367"/>
      <c r="F129" s="367"/>
      <c r="G129" s="367"/>
      <c r="H129" s="367"/>
      <c r="I129" s="368"/>
      <c r="J129" s="9">
        <v>5</v>
      </c>
      <c r="K129" s="9">
        <v>2</v>
      </c>
      <c r="L129" s="9">
        <v>0</v>
      </c>
      <c r="M129" s="9">
        <v>2</v>
      </c>
      <c r="N129" s="5">
        <v>0</v>
      </c>
      <c r="O129" s="114">
        <f t="shared" si="27"/>
        <v>4</v>
      </c>
      <c r="P129" s="10">
        <f t="shared" si="29"/>
        <v>5</v>
      </c>
      <c r="Q129" s="10">
        <f t="shared" si="28"/>
        <v>9</v>
      </c>
      <c r="R129" s="120" t="s">
        <v>33</v>
      </c>
      <c r="S129" s="9"/>
      <c r="T129" s="121"/>
      <c r="U129" s="9" t="s">
        <v>164</v>
      </c>
    </row>
    <row r="130" spans="1:24">
      <c r="A130" s="12" t="s">
        <v>26</v>
      </c>
      <c r="B130" s="286"/>
      <c r="C130" s="287"/>
      <c r="D130" s="287"/>
      <c r="E130" s="287"/>
      <c r="F130" s="287"/>
      <c r="G130" s="287"/>
      <c r="H130" s="287"/>
      <c r="I130" s="288"/>
      <c r="J130" s="12">
        <f t="shared" ref="J130:Q130" si="30">SUM(J123:J129)</f>
        <v>30</v>
      </c>
      <c r="K130" s="12">
        <f t="shared" si="30"/>
        <v>10</v>
      </c>
      <c r="L130" s="12">
        <f t="shared" si="30"/>
        <v>4</v>
      </c>
      <c r="M130" s="12">
        <f t="shared" si="30"/>
        <v>8</v>
      </c>
      <c r="N130" s="76">
        <f t="shared" si="30"/>
        <v>2</v>
      </c>
      <c r="O130" s="12">
        <f t="shared" si="30"/>
        <v>24</v>
      </c>
      <c r="P130" s="12">
        <f t="shared" si="30"/>
        <v>30</v>
      </c>
      <c r="Q130" s="12">
        <f t="shared" si="30"/>
        <v>54</v>
      </c>
      <c r="R130" s="12">
        <f>COUNTIF(R123:R129,"E")</f>
        <v>4</v>
      </c>
      <c r="S130" s="12">
        <f>COUNTIF(S123:S129,"C")</f>
        <v>2</v>
      </c>
      <c r="T130" s="12">
        <f>COUNTIF(T123:T129,"VP")</f>
        <v>1</v>
      </c>
      <c r="U130" s="91">
        <f>COUNTA(U123:U129)</f>
        <v>7</v>
      </c>
      <c r="V130" s="325" t="str">
        <f>IF(R130&gt;=SUM(S130:T130),"Corect","E trebuie să fie cel puțin egal cu C+VP")</f>
        <v>Corect</v>
      </c>
      <c r="W130" s="148"/>
      <c r="X130" s="148"/>
    </row>
    <row r="131" spans="1:24" s="36" customFormat="1">
      <c r="A131" s="191" t="s">
        <v>92</v>
      </c>
      <c r="B131" s="192"/>
      <c r="C131" s="192"/>
      <c r="D131" s="192"/>
      <c r="E131" s="192"/>
      <c r="F131" s="192"/>
      <c r="G131" s="192"/>
      <c r="H131" s="192"/>
      <c r="I131" s="192"/>
      <c r="J131" s="192"/>
      <c r="K131" s="192"/>
      <c r="L131" s="192"/>
      <c r="M131" s="192"/>
      <c r="N131" s="192"/>
      <c r="O131" s="192"/>
      <c r="P131" s="192"/>
      <c r="Q131" s="192"/>
      <c r="R131" s="192"/>
      <c r="S131" s="192"/>
      <c r="T131" s="192"/>
      <c r="U131" s="193"/>
    </row>
    <row r="132" spans="1:24" s="101" customFormat="1">
      <c r="A132" s="200"/>
      <c r="B132" s="201"/>
      <c r="C132" s="201"/>
      <c r="D132" s="201"/>
      <c r="E132" s="201"/>
      <c r="F132" s="201"/>
      <c r="G132" s="201"/>
      <c r="H132" s="201"/>
      <c r="I132" s="201"/>
      <c r="J132" s="201"/>
      <c r="K132" s="201"/>
      <c r="L132" s="201"/>
      <c r="M132" s="201"/>
      <c r="N132" s="201"/>
      <c r="O132" s="201"/>
      <c r="P132" s="201"/>
      <c r="Q132" s="201"/>
      <c r="R132" s="201"/>
      <c r="S132" s="201"/>
      <c r="T132" s="201"/>
      <c r="U132" s="202"/>
    </row>
    <row r="133" spans="1:24" s="36" customFormat="1" ht="12.75" customHeight="1">
      <c r="A133" s="197" t="s">
        <v>28</v>
      </c>
      <c r="B133" s="191" t="s">
        <v>27</v>
      </c>
      <c r="C133" s="192"/>
      <c r="D133" s="192"/>
      <c r="E133" s="192"/>
      <c r="F133" s="192"/>
      <c r="G133" s="192"/>
      <c r="H133" s="192"/>
      <c r="I133" s="193"/>
      <c r="J133" s="203" t="s">
        <v>40</v>
      </c>
      <c r="K133" s="212" t="s">
        <v>25</v>
      </c>
      <c r="L133" s="212"/>
      <c r="M133" s="212"/>
      <c r="N133" s="212"/>
      <c r="O133" s="212" t="s">
        <v>41</v>
      </c>
      <c r="P133" s="212"/>
      <c r="Q133" s="212"/>
      <c r="R133" s="212" t="s">
        <v>24</v>
      </c>
      <c r="S133" s="212"/>
      <c r="T133" s="212"/>
      <c r="U133" s="212" t="s">
        <v>23</v>
      </c>
    </row>
    <row r="134" spans="1:24" s="101" customFormat="1">
      <c r="A134" s="198"/>
      <c r="B134" s="200"/>
      <c r="C134" s="201"/>
      <c r="D134" s="201"/>
      <c r="E134" s="201"/>
      <c r="F134" s="201"/>
      <c r="G134" s="201"/>
      <c r="H134" s="201"/>
      <c r="I134" s="202"/>
      <c r="J134" s="204"/>
      <c r="K134" s="212"/>
      <c r="L134" s="212"/>
      <c r="M134" s="212"/>
      <c r="N134" s="212"/>
      <c r="O134" s="212"/>
      <c r="P134" s="212"/>
      <c r="Q134" s="212"/>
      <c r="R134" s="212"/>
      <c r="S134" s="212"/>
      <c r="T134" s="212"/>
      <c r="U134" s="212"/>
    </row>
    <row r="135" spans="1:24" s="36" customFormat="1">
      <c r="A135" s="199"/>
      <c r="B135" s="194"/>
      <c r="C135" s="195"/>
      <c r="D135" s="195"/>
      <c r="E135" s="195"/>
      <c r="F135" s="195"/>
      <c r="G135" s="195"/>
      <c r="H135" s="195"/>
      <c r="I135" s="196"/>
      <c r="J135" s="205"/>
      <c r="K135" s="98" t="s">
        <v>29</v>
      </c>
      <c r="L135" s="98" t="s">
        <v>30</v>
      </c>
      <c r="M135" s="98" t="s">
        <v>31</v>
      </c>
      <c r="N135" s="98" t="s">
        <v>106</v>
      </c>
      <c r="O135" s="98" t="s">
        <v>35</v>
      </c>
      <c r="P135" s="98" t="s">
        <v>7</v>
      </c>
      <c r="Q135" s="98" t="s">
        <v>32</v>
      </c>
      <c r="R135" s="98" t="s">
        <v>33</v>
      </c>
      <c r="S135" s="98" t="s">
        <v>29</v>
      </c>
      <c r="T135" s="98" t="s">
        <v>34</v>
      </c>
      <c r="U135" s="212"/>
    </row>
    <row r="136" spans="1:24" s="36" customFormat="1">
      <c r="A136" s="29" t="s">
        <v>244</v>
      </c>
      <c r="B136" s="276" t="s">
        <v>245</v>
      </c>
      <c r="C136" s="277"/>
      <c r="D136" s="277"/>
      <c r="E136" s="277"/>
      <c r="F136" s="277"/>
      <c r="G136" s="277"/>
      <c r="H136" s="277"/>
      <c r="I136" s="278"/>
      <c r="J136" s="5">
        <v>5</v>
      </c>
      <c r="K136" s="5">
        <v>2</v>
      </c>
      <c r="L136" s="5">
        <v>0</v>
      </c>
      <c r="M136" s="5">
        <v>2</v>
      </c>
      <c r="N136" s="5">
        <v>0</v>
      </c>
      <c r="O136" s="114">
        <f t="shared" ref="O136:O142" si="31">K136+L136+M136+N136</f>
        <v>4</v>
      </c>
      <c r="P136" s="10">
        <v>5</v>
      </c>
      <c r="Q136" s="10">
        <f t="shared" ref="Q136:Q142" si="32">ROUND(PRODUCT(J136,25)/14,0)</f>
        <v>9</v>
      </c>
      <c r="R136" s="14" t="s">
        <v>33</v>
      </c>
      <c r="S136" s="5"/>
      <c r="T136" s="15"/>
      <c r="U136" s="9" t="s">
        <v>173</v>
      </c>
    </row>
    <row r="137" spans="1:24" s="36" customFormat="1">
      <c r="A137" s="113" t="s">
        <v>246</v>
      </c>
      <c r="B137" s="315" t="s">
        <v>247</v>
      </c>
      <c r="C137" s="316"/>
      <c r="D137" s="316"/>
      <c r="E137" s="316"/>
      <c r="F137" s="316"/>
      <c r="G137" s="316"/>
      <c r="H137" s="316"/>
      <c r="I137" s="317"/>
      <c r="J137" s="9">
        <v>4</v>
      </c>
      <c r="K137" s="9">
        <v>2</v>
      </c>
      <c r="L137" s="9">
        <v>2</v>
      </c>
      <c r="M137" s="9">
        <v>0</v>
      </c>
      <c r="N137" s="5">
        <v>0</v>
      </c>
      <c r="O137" s="114">
        <f t="shared" si="31"/>
        <v>4</v>
      </c>
      <c r="P137" s="10">
        <f t="shared" ref="P137:P142" si="33">Q137-O137</f>
        <v>3</v>
      </c>
      <c r="Q137" s="10">
        <f t="shared" si="32"/>
        <v>7</v>
      </c>
      <c r="R137" s="120" t="s">
        <v>33</v>
      </c>
      <c r="S137" s="9"/>
      <c r="T137" s="121"/>
      <c r="U137" s="9" t="s">
        <v>173</v>
      </c>
    </row>
    <row r="138" spans="1:24" s="36" customFormat="1">
      <c r="A138" s="113" t="s">
        <v>248</v>
      </c>
      <c r="B138" s="315" t="s">
        <v>249</v>
      </c>
      <c r="C138" s="316"/>
      <c r="D138" s="316"/>
      <c r="E138" s="316"/>
      <c r="F138" s="316"/>
      <c r="G138" s="316"/>
      <c r="H138" s="316"/>
      <c r="I138" s="317"/>
      <c r="J138" s="9">
        <v>4</v>
      </c>
      <c r="K138" s="9">
        <v>2</v>
      </c>
      <c r="L138" s="9">
        <v>0</v>
      </c>
      <c r="M138" s="9">
        <v>2</v>
      </c>
      <c r="N138" s="5">
        <v>0</v>
      </c>
      <c r="O138" s="114">
        <f t="shared" si="31"/>
        <v>4</v>
      </c>
      <c r="P138" s="10">
        <f t="shared" si="33"/>
        <v>3</v>
      </c>
      <c r="Q138" s="10">
        <f t="shared" si="32"/>
        <v>7</v>
      </c>
      <c r="R138" s="120" t="s">
        <v>33</v>
      </c>
      <c r="S138" s="9"/>
      <c r="T138" s="121"/>
      <c r="U138" s="9" t="s">
        <v>164</v>
      </c>
    </row>
    <row r="139" spans="1:24" s="36" customFormat="1">
      <c r="A139" s="113" t="s">
        <v>250</v>
      </c>
      <c r="B139" s="379" t="s">
        <v>251</v>
      </c>
      <c r="C139" s="380"/>
      <c r="D139" s="380"/>
      <c r="E139" s="380"/>
      <c r="F139" s="380"/>
      <c r="G139" s="380"/>
      <c r="H139" s="380"/>
      <c r="I139" s="381"/>
      <c r="J139" s="9">
        <v>4</v>
      </c>
      <c r="K139" s="9">
        <v>2</v>
      </c>
      <c r="L139" s="9">
        <v>0</v>
      </c>
      <c r="M139" s="9">
        <v>2</v>
      </c>
      <c r="N139" s="5">
        <v>0</v>
      </c>
      <c r="O139" s="114">
        <f t="shared" si="31"/>
        <v>4</v>
      </c>
      <c r="P139" s="10">
        <f t="shared" si="33"/>
        <v>3</v>
      </c>
      <c r="Q139" s="10">
        <f t="shared" si="32"/>
        <v>7</v>
      </c>
      <c r="R139" s="120"/>
      <c r="S139" s="9" t="s">
        <v>29</v>
      </c>
      <c r="T139" s="121"/>
      <c r="U139" s="9" t="s">
        <v>173</v>
      </c>
    </row>
    <row r="140" spans="1:24" s="36" customFormat="1">
      <c r="A140" s="113" t="s">
        <v>252</v>
      </c>
      <c r="B140" s="315" t="s">
        <v>253</v>
      </c>
      <c r="C140" s="316"/>
      <c r="D140" s="316"/>
      <c r="E140" s="316"/>
      <c r="F140" s="316"/>
      <c r="G140" s="316"/>
      <c r="H140" s="316"/>
      <c r="I140" s="317"/>
      <c r="J140" s="9">
        <v>4</v>
      </c>
      <c r="K140" s="9">
        <v>2</v>
      </c>
      <c r="L140" s="9">
        <v>2</v>
      </c>
      <c r="M140" s="9">
        <v>0</v>
      </c>
      <c r="N140" s="5">
        <v>0</v>
      </c>
      <c r="O140" s="114">
        <f t="shared" si="31"/>
        <v>4</v>
      </c>
      <c r="P140" s="10">
        <f t="shared" si="33"/>
        <v>3</v>
      </c>
      <c r="Q140" s="10">
        <f t="shared" si="32"/>
        <v>7</v>
      </c>
      <c r="R140" s="120" t="s">
        <v>33</v>
      </c>
      <c r="S140" s="9"/>
      <c r="T140" s="121"/>
      <c r="U140" s="9" t="s">
        <v>164</v>
      </c>
    </row>
    <row r="141" spans="1:24" s="36" customFormat="1" ht="26.1" customHeight="1">
      <c r="A141" s="113" t="s">
        <v>254</v>
      </c>
      <c r="B141" s="360" t="s">
        <v>255</v>
      </c>
      <c r="C141" s="361"/>
      <c r="D141" s="361"/>
      <c r="E141" s="361"/>
      <c r="F141" s="361"/>
      <c r="G141" s="361"/>
      <c r="H141" s="361"/>
      <c r="I141" s="362"/>
      <c r="J141" s="9">
        <v>4</v>
      </c>
      <c r="K141" s="9">
        <v>2</v>
      </c>
      <c r="L141" s="9">
        <v>0</v>
      </c>
      <c r="M141" s="9">
        <v>1</v>
      </c>
      <c r="N141" s="5">
        <v>0</v>
      </c>
      <c r="O141" s="114">
        <f t="shared" si="31"/>
        <v>3</v>
      </c>
      <c r="P141" s="10">
        <f t="shared" si="33"/>
        <v>4</v>
      </c>
      <c r="Q141" s="10">
        <f t="shared" si="32"/>
        <v>7</v>
      </c>
      <c r="R141" s="120"/>
      <c r="S141" s="9" t="s">
        <v>29</v>
      </c>
      <c r="T141" s="121"/>
      <c r="U141" s="9" t="s">
        <v>164</v>
      </c>
    </row>
    <row r="142" spans="1:24" s="36" customFormat="1">
      <c r="A142" s="113" t="s">
        <v>256</v>
      </c>
      <c r="B142" s="366" t="s">
        <v>335</v>
      </c>
      <c r="C142" s="367"/>
      <c r="D142" s="367"/>
      <c r="E142" s="367"/>
      <c r="F142" s="367"/>
      <c r="G142" s="367"/>
      <c r="H142" s="367"/>
      <c r="I142" s="368"/>
      <c r="J142" s="9">
        <v>5</v>
      </c>
      <c r="K142" s="9">
        <v>2</v>
      </c>
      <c r="L142" s="9">
        <v>0</v>
      </c>
      <c r="M142" s="9">
        <v>2</v>
      </c>
      <c r="N142" s="5">
        <v>0</v>
      </c>
      <c r="O142" s="114">
        <f t="shared" si="31"/>
        <v>4</v>
      </c>
      <c r="P142" s="10">
        <f t="shared" si="33"/>
        <v>5</v>
      </c>
      <c r="Q142" s="10">
        <f t="shared" si="32"/>
        <v>9</v>
      </c>
      <c r="R142" s="120"/>
      <c r="S142" s="9" t="s">
        <v>29</v>
      </c>
      <c r="T142" s="121"/>
      <c r="U142" s="9" t="s">
        <v>164</v>
      </c>
    </row>
    <row r="143" spans="1:24" s="36" customFormat="1">
      <c r="A143" s="38" t="s">
        <v>26</v>
      </c>
      <c r="B143" s="286"/>
      <c r="C143" s="287"/>
      <c r="D143" s="287"/>
      <c r="E143" s="287"/>
      <c r="F143" s="287"/>
      <c r="G143" s="287"/>
      <c r="H143" s="287"/>
      <c r="I143" s="288"/>
      <c r="J143" s="38">
        <f t="shared" ref="J143:Q143" si="34">SUM(J136:J142)</f>
        <v>30</v>
      </c>
      <c r="K143" s="38">
        <f t="shared" si="34"/>
        <v>14</v>
      </c>
      <c r="L143" s="38">
        <f t="shared" si="34"/>
        <v>4</v>
      </c>
      <c r="M143" s="38">
        <f t="shared" si="34"/>
        <v>9</v>
      </c>
      <c r="N143" s="76">
        <f t="shared" si="34"/>
        <v>0</v>
      </c>
      <c r="O143" s="38">
        <f t="shared" si="34"/>
        <v>27</v>
      </c>
      <c r="P143" s="38">
        <f t="shared" si="34"/>
        <v>26</v>
      </c>
      <c r="Q143" s="38">
        <f t="shared" si="34"/>
        <v>53</v>
      </c>
      <c r="R143" s="38">
        <f>COUNTIF(R136:R142,"E")</f>
        <v>4</v>
      </c>
      <c r="S143" s="38">
        <f>COUNTIF(S136:S142,"C")</f>
        <v>3</v>
      </c>
      <c r="T143" s="38">
        <f>COUNTIF(T136:T142,"VP")</f>
        <v>0</v>
      </c>
      <c r="U143" s="91">
        <f>COUNTA(U136:U142)</f>
        <v>7</v>
      </c>
      <c r="V143" s="325" t="str">
        <f>IF(R143&gt;=SUM(S143:T143),"Corect","E trebuie să fie cel puțin egal cu C+VP")</f>
        <v>Corect</v>
      </c>
      <c r="W143" s="148"/>
      <c r="X143" s="148"/>
    </row>
    <row r="144" spans="1:24" s="36" customFormat="1">
      <c r="A144" s="191" t="s">
        <v>93</v>
      </c>
      <c r="B144" s="192"/>
      <c r="C144" s="192"/>
      <c r="D144" s="192"/>
      <c r="E144" s="192"/>
      <c r="F144" s="192"/>
      <c r="G144" s="192"/>
      <c r="H144" s="192"/>
      <c r="I144" s="192"/>
      <c r="J144" s="192"/>
      <c r="K144" s="192"/>
      <c r="L144" s="192"/>
      <c r="M144" s="192"/>
      <c r="N144" s="192"/>
      <c r="O144" s="192"/>
      <c r="P144" s="192"/>
      <c r="Q144" s="192"/>
      <c r="R144" s="192"/>
      <c r="S144" s="192"/>
      <c r="T144" s="192"/>
      <c r="U144" s="193"/>
    </row>
    <row r="145" spans="1:24" s="101" customFormat="1">
      <c r="A145" s="200"/>
      <c r="B145" s="201"/>
      <c r="C145" s="201"/>
      <c r="D145" s="201"/>
      <c r="E145" s="201"/>
      <c r="F145" s="201"/>
      <c r="G145" s="201"/>
      <c r="H145" s="201"/>
      <c r="I145" s="201"/>
      <c r="J145" s="201"/>
      <c r="K145" s="201"/>
      <c r="L145" s="201"/>
      <c r="M145" s="201"/>
      <c r="N145" s="201"/>
      <c r="O145" s="201"/>
      <c r="P145" s="201"/>
      <c r="Q145" s="201"/>
      <c r="R145" s="201"/>
      <c r="S145" s="201"/>
      <c r="T145" s="201"/>
      <c r="U145" s="202"/>
    </row>
    <row r="146" spans="1:24" s="36" customFormat="1" ht="12.75" customHeight="1">
      <c r="A146" s="197" t="s">
        <v>28</v>
      </c>
      <c r="B146" s="191" t="s">
        <v>27</v>
      </c>
      <c r="C146" s="192"/>
      <c r="D146" s="192"/>
      <c r="E146" s="192"/>
      <c r="F146" s="192"/>
      <c r="G146" s="192"/>
      <c r="H146" s="192"/>
      <c r="I146" s="193"/>
      <c r="J146" s="203" t="s">
        <v>40</v>
      </c>
      <c r="K146" s="212" t="s">
        <v>25</v>
      </c>
      <c r="L146" s="212"/>
      <c r="M146" s="212"/>
      <c r="N146" s="212"/>
      <c r="O146" s="212" t="s">
        <v>41</v>
      </c>
      <c r="P146" s="212"/>
      <c r="Q146" s="212"/>
      <c r="R146" s="212" t="s">
        <v>24</v>
      </c>
      <c r="S146" s="212"/>
      <c r="T146" s="212"/>
      <c r="U146" s="212" t="s">
        <v>23</v>
      </c>
    </row>
    <row r="147" spans="1:24" s="101" customFormat="1">
      <c r="A147" s="198"/>
      <c r="B147" s="200"/>
      <c r="C147" s="201"/>
      <c r="D147" s="201"/>
      <c r="E147" s="201"/>
      <c r="F147" s="201"/>
      <c r="G147" s="201"/>
      <c r="H147" s="201"/>
      <c r="I147" s="202"/>
      <c r="J147" s="204"/>
      <c r="K147" s="212"/>
      <c r="L147" s="212"/>
      <c r="M147" s="212"/>
      <c r="N147" s="212"/>
      <c r="O147" s="212"/>
      <c r="P147" s="212"/>
      <c r="Q147" s="212"/>
      <c r="R147" s="212"/>
      <c r="S147" s="212"/>
      <c r="T147" s="212"/>
      <c r="U147" s="212"/>
    </row>
    <row r="148" spans="1:24" s="36" customFormat="1">
      <c r="A148" s="199"/>
      <c r="B148" s="194"/>
      <c r="C148" s="195"/>
      <c r="D148" s="195"/>
      <c r="E148" s="195"/>
      <c r="F148" s="195"/>
      <c r="G148" s="195"/>
      <c r="H148" s="195"/>
      <c r="I148" s="196"/>
      <c r="J148" s="205"/>
      <c r="K148" s="98" t="s">
        <v>29</v>
      </c>
      <c r="L148" s="98" t="s">
        <v>30</v>
      </c>
      <c r="M148" s="98" t="s">
        <v>31</v>
      </c>
      <c r="N148" s="98" t="s">
        <v>106</v>
      </c>
      <c r="O148" s="98" t="s">
        <v>35</v>
      </c>
      <c r="P148" s="98" t="s">
        <v>7</v>
      </c>
      <c r="Q148" s="98" t="s">
        <v>32</v>
      </c>
      <c r="R148" s="98" t="s">
        <v>33</v>
      </c>
      <c r="S148" s="98" t="s">
        <v>29</v>
      </c>
      <c r="T148" s="98" t="s">
        <v>34</v>
      </c>
      <c r="U148" s="212"/>
    </row>
    <row r="149" spans="1:24" s="36" customFormat="1">
      <c r="A149" s="29" t="s">
        <v>257</v>
      </c>
      <c r="B149" s="276" t="s">
        <v>258</v>
      </c>
      <c r="C149" s="277"/>
      <c r="D149" s="277"/>
      <c r="E149" s="277"/>
      <c r="F149" s="277"/>
      <c r="G149" s="277"/>
      <c r="H149" s="277"/>
      <c r="I149" s="278"/>
      <c r="J149" s="5">
        <v>4</v>
      </c>
      <c r="K149" s="5">
        <v>2</v>
      </c>
      <c r="L149" s="5">
        <v>2</v>
      </c>
      <c r="M149" s="5">
        <v>0</v>
      </c>
      <c r="N149" s="5">
        <v>0</v>
      </c>
      <c r="O149" s="114">
        <f t="shared" ref="O149:O156" si="35">K149+L149+M149+N149</f>
        <v>4</v>
      </c>
      <c r="P149" s="10">
        <f>Q138-O138</f>
        <v>3</v>
      </c>
      <c r="Q149" s="10">
        <f t="shared" ref="Q149:Q156" si="36">ROUND(PRODUCT(J149,25)/14,0)</f>
        <v>7</v>
      </c>
      <c r="R149" s="14" t="s">
        <v>33</v>
      </c>
      <c r="S149" s="5"/>
      <c r="T149" s="15"/>
      <c r="U149" s="9" t="s">
        <v>173</v>
      </c>
    </row>
    <row r="150" spans="1:24" s="36" customFormat="1">
      <c r="A150" s="113" t="s">
        <v>259</v>
      </c>
      <c r="B150" s="315" t="s">
        <v>260</v>
      </c>
      <c r="C150" s="316"/>
      <c r="D150" s="316"/>
      <c r="E150" s="316"/>
      <c r="F150" s="316"/>
      <c r="G150" s="316"/>
      <c r="H150" s="316"/>
      <c r="I150" s="317"/>
      <c r="J150" s="9">
        <v>5</v>
      </c>
      <c r="K150" s="9">
        <v>2</v>
      </c>
      <c r="L150" s="9">
        <v>2</v>
      </c>
      <c r="M150" s="9">
        <v>0</v>
      </c>
      <c r="N150" s="5">
        <v>0</v>
      </c>
      <c r="O150" s="114">
        <f t="shared" si="35"/>
        <v>4</v>
      </c>
      <c r="P150" s="10">
        <f t="shared" ref="P150:P156" si="37">Q150-O150</f>
        <v>5</v>
      </c>
      <c r="Q150" s="10">
        <f t="shared" si="36"/>
        <v>9</v>
      </c>
      <c r="R150" s="120" t="s">
        <v>33</v>
      </c>
      <c r="S150" s="9"/>
      <c r="T150" s="121"/>
      <c r="U150" s="9" t="s">
        <v>164</v>
      </c>
    </row>
    <row r="151" spans="1:24" s="36" customFormat="1">
      <c r="A151" s="113" t="s">
        <v>261</v>
      </c>
      <c r="B151" s="315" t="s">
        <v>336</v>
      </c>
      <c r="C151" s="316"/>
      <c r="D151" s="316"/>
      <c r="E151" s="316"/>
      <c r="F151" s="316"/>
      <c r="G151" s="316"/>
      <c r="H151" s="316"/>
      <c r="I151" s="317"/>
      <c r="J151" s="9">
        <v>2</v>
      </c>
      <c r="K151" s="9">
        <v>0</v>
      </c>
      <c r="L151" s="9">
        <v>0</v>
      </c>
      <c r="M151" s="9">
        <v>0</v>
      </c>
      <c r="N151" s="5">
        <v>2</v>
      </c>
      <c r="O151" s="114">
        <f t="shared" si="35"/>
        <v>2</v>
      </c>
      <c r="P151" s="10">
        <f t="shared" si="37"/>
        <v>2</v>
      </c>
      <c r="Q151" s="10">
        <f t="shared" si="36"/>
        <v>4</v>
      </c>
      <c r="R151" s="120"/>
      <c r="S151" s="9" t="s">
        <v>29</v>
      </c>
      <c r="T151" s="121"/>
      <c r="U151" s="9" t="s">
        <v>173</v>
      </c>
    </row>
    <row r="152" spans="1:24" s="36" customFormat="1">
      <c r="A152" s="113" t="s">
        <v>262</v>
      </c>
      <c r="B152" s="379" t="s">
        <v>337</v>
      </c>
      <c r="C152" s="380"/>
      <c r="D152" s="380"/>
      <c r="E152" s="380"/>
      <c r="F152" s="380"/>
      <c r="G152" s="380"/>
      <c r="H152" s="380"/>
      <c r="I152" s="381"/>
      <c r="J152" s="9">
        <v>4</v>
      </c>
      <c r="K152" s="9">
        <v>0</v>
      </c>
      <c r="L152" s="9">
        <v>0</v>
      </c>
      <c r="M152" s="9">
        <v>0</v>
      </c>
      <c r="N152" s="5">
        <v>0</v>
      </c>
      <c r="O152" s="114">
        <f t="shared" si="35"/>
        <v>0</v>
      </c>
      <c r="P152" s="10">
        <f t="shared" si="37"/>
        <v>7</v>
      </c>
      <c r="Q152" s="10">
        <f t="shared" si="36"/>
        <v>7</v>
      </c>
      <c r="R152" s="120"/>
      <c r="S152" s="9"/>
      <c r="T152" s="121" t="s">
        <v>34</v>
      </c>
      <c r="U152" s="9" t="s">
        <v>164</v>
      </c>
    </row>
    <row r="153" spans="1:24" s="36" customFormat="1">
      <c r="A153" s="113" t="s">
        <v>263</v>
      </c>
      <c r="B153" s="315" t="s">
        <v>264</v>
      </c>
      <c r="C153" s="316"/>
      <c r="D153" s="316"/>
      <c r="E153" s="316"/>
      <c r="F153" s="316"/>
      <c r="G153" s="316"/>
      <c r="H153" s="316"/>
      <c r="I153" s="317"/>
      <c r="J153" s="9">
        <v>4</v>
      </c>
      <c r="K153" s="9">
        <v>0</v>
      </c>
      <c r="L153" s="9">
        <v>0</v>
      </c>
      <c r="M153" s="9">
        <v>0</v>
      </c>
      <c r="N153" s="5">
        <v>4</v>
      </c>
      <c r="O153" s="114">
        <f t="shared" si="35"/>
        <v>4</v>
      </c>
      <c r="P153" s="10">
        <f t="shared" si="37"/>
        <v>3</v>
      </c>
      <c r="Q153" s="10">
        <f t="shared" si="36"/>
        <v>7</v>
      </c>
      <c r="R153" s="120"/>
      <c r="S153" s="9"/>
      <c r="T153" s="121" t="s">
        <v>34</v>
      </c>
      <c r="U153" s="9" t="s">
        <v>164</v>
      </c>
    </row>
    <row r="154" spans="1:24" s="36" customFormat="1">
      <c r="A154" s="113" t="s">
        <v>265</v>
      </c>
      <c r="B154" s="315" t="s">
        <v>266</v>
      </c>
      <c r="C154" s="316"/>
      <c r="D154" s="316"/>
      <c r="E154" s="316"/>
      <c r="F154" s="316"/>
      <c r="G154" s="316"/>
      <c r="H154" s="316"/>
      <c r="I154" s="317"/>
      <c r="J154" s="9">
        <v>5</v>
      </c>
      <c r="K154" s="9">
        <v>2</v>
      </c>
      <c r="L154" s="9">
        <v>0</v>
      </c>
      <c r="M154" s="9">
        <v>2</v>
      </c>
      <c r="N154" s="5">
        <v>0</v>
      </c>
      <c r="O154" s="114">
        <f t="shared" si="35"/>
        <v>4</v>
      </c>
      <c r="P154" s="10">
        <f t="shared" si="37"/>
        <v>5</v>
      </c>
      <c r="Q154" s="10">
        <f t="shared" si="36"/>
        <v>9</v>
      </c>
      <c r="R154" s="120"/>
      <c r="S154" s="9" t="s">
        <v>29</v>
      </c>
      <c r="T154" s="121"/>
      <c r="U154" s="9" t="s">
        <v>164</v>
      </c>
    </row>
    <row r="155" spans="1:24" s="36" customFormat="1">
      <c r="A155" s="113" t="s">
        <v>267</v>
      </c>
      <c r="B155" s="315" t="s">
        <v>268</v>
      </c>
      <c r="C155" s="316"/>
      <c r="D155" s="316"/>
      <c r="E155" s="316"/>
      <c r="F155" s="316"/>
      <c r="G155" s="316"/>
      <c r="H155" s="316"/>
      <c r="I155" s="317"/>
      <c r="J155" s="9">
        <v>5</v>
      </c>
      <c r="K155" s="9">
        <v>2</v>
      </c>
      <c r="L155" s="9">
        <v>0</v>
      </c>
      <c r="M155" s="9">
        <v>2</v>
      </c>
      <c r="N155" s="5">
        <v>0</v>
      </c>
      <c r="O155" s="114">
        <f t="shared" si="35"/>
        <v>4</v>
      </c>
      <c r="P155" s="10">
        <f t="shared" si="37"/>
        <v>5</v>
      </c>
      <c r="Q155" s="10">
        <f t="shared" si="36"/>
        <v>9</v>
      </c>
      <c r="R155" s="120" t="s">
        <v>33</v>
      </c>
      <c r="S155" s="9"/>
      <c r="T155" s="121"/>
      <c r="U155" s="9" t="s">
        <v>164</v>
      </c>
    </row>
    <row r="156" spans="1:24" s="36" customFormat="1">
      <c r="A156" s="113" t="s">
        <v>269</v>
      </c>
      <c r="B156" s="366" t="s">
        <v>270</v>
      </c>
      <c r="C156" s="367"/>
      <c r="D156" s="367"/>
      <c r="E156" s="367"/>
      <c r="F156" s="367"/>
      <c r="G156" s="367"/>
      <c r="H156" s="367"/>
      <c r="I156" s="368"/>
      <c r="J156" s="9">
        <v>5</v>
      </c>
      <c r="K156" s="9">
        <v>2</v>
      </c>
      <c r="L156" s="9">
        <v>0</v>
      </c>
      <c r="M156" s="9">
        <v>2</v>
      </c>
      <c r="N156" s="5">
        <v>0</v>
      </c>
      <c r="O156" s="114">
        <f t="shared" si="35"/>
        <v>4</v>
      </c>
      <c r="P156" s="10">
        <f t="shared" si="37"/>
        <v>5</v>
      </c>
      <c r="Q156" s="10">
        <f t="shared" si="36"/>
        <v>9</v>
      </c>
      <c r="R156" s="120" t="s">
        <v>33</v>
      </c>
      <c r="S156" s="9"/>
      <c r="T156" s="121"/>
      <c r="U156" s="9" t="s">
        <v>164</v>
      </c>
    </row>
    <row r="157" spans="1:24" s="36" customFormat="1">
      <c r="A157" s="38" t="s">
        <v>26</v>
      </c>
      <c r="B157" s="286"/>
      <c r="C157" s="287"/>
      <c r="D157" s="287"/>
      <c r="E157" s="287"/>
      <c r="F157" s="287"/>
      <c r="G157" s="287"/>
      <c r="H157" s="287"/>
      <c r="I157" s="288"/>
      <c r="J157" s="38">
        <f t="shared" ref="J157:Q157" si="38">SUM(J149:J156)</f>
        <v>34</v>
      </c>
      <c r="K157" s="38">
        <f t="shared" si="38"/>
        <v>10</v>
      </c>
      <c r="L157" s="38">
        <f t="shared" si="38"/>
        <v>4</v>
      </c>
      <c r="M157" s="38">
        <f t="shared" si="38"/>
        <v>6</v>
      </c>
      <c r="N157" s="76">
        <f t="shared" si="38"/>
        <v>6</v>
      </c>
      <c r="O157" s="38">
        <f t="shared" si="38"/>
        <v>26</v>
      </c>
      <c r="P157" s="38">
        <f t="shared" si="38"/>
        <v>35</v>
      </c>
      <c r="Q157" s="38">
        <f t="shared" si="38"/>
        <v>61</v>
      </c>
      <c r="R157" s="38">
        <f>COUNTIF(R149:R156,"E")</f>
        <v>4</v>
      </c>
      <c r="S157" s="38">
        <f>COUNTIF(S149:S156,"C")</f>
        <v>2</v>
      </c>
      <c r="T157" s="38">
        <f>COUNTIF(T149:T156,"VP")</f>
        <v>2</v>
      </c>
      <c r="U157" s="91">
        <f>COUNTA(U149:U156)</f>
        <v>8</v>
      </c>
      <c r="V157" s="325" t="str">
        <f>IF(R157&gt;=SUM(S157:T157),"Corect","E trebuie să fie cel puțin egal cu C+VP")</f>
        <v>Corect</v>
      </c>
      <c r="W157" s="148"/>
      <c r="X157" s="148"/>
    </row>
    <row r="158" spans="1:24" s="36" customFormat="1">
      <c r="N158" s="73"/>
    </row>
    <row r="159" spans="1:24" s="36" customFormat="1">
      <c r="N159" s="73"/>
    </row>
    <row r="160" spans="1:24" s="36" customFormat="1">
      <c r="N160" s="73"/>
    </row>
    <row r="161" spans="1:26">
      <c r="A161" s="36"/>
      <c r="B161" s="37"/>
      <c r="C161" s="37"/>
      <c r="D161" s="37"/>
      <c r="E161" s="37"/>
      <c r="F161" s="37"/>
      <c r="G161" s="37"/>
      <c r="H161" s="36"/>
      <c r="I161" s="36"/>
      <c r="J161" s="36"/>
      <c r="K161" s="36"/>
      <c r="L161" s="36"/>
      <c r="M161" s="35"/>
      <c r="N161" s="79"/>
      <c r="O161" s="35"/>
      <c r="P161" s="35"/>
      <c r="Q161" s="35"/>
      <c r="R161" s="35"/>
      <c r="S161" s="35"/>
      <c r="T161" s="35"/>
      <c r="U161" s="36"/>
    </row>
    <row r="162" spans="1:26">
      <c r="A162" s="191" t="s">
        <v>48</v>
      </c>
      <c r="B162" s="192"/>
      <c r="C162" s="192"/>
      <c r="D162" s="192"/>
      <c r="E162" s="192"/>
      <c r="F162" s="192"/>
      <c r="G162" s="192"/>
      <c r="H162" s="192"/>
      <c r="I162" s="192"/>
      <c r="J162" s="192"/>
      <c r="K162" s="192"/>
      <c r="L162" s="192"/>
      <c r="M162" s="192"/>
      <c r="N162" s="192"/>
      <c r="O162" s="192"/>
      <c r="P162" s="192"/>
      <c r="Q162" s="192"/>
      <c r="R162" s="192"/>
      <c r="S162" s="192"/>
      <c r="T162" s="192"/>
      <c r="U162" s="193"/>
      <c r="V162" s="59"/>
      <c r="W162" s="59"/>
      <c r="X162" s="59"/>
      <c r="Y162" s="59"/>
      <c r="Z162" s="59"/>
    </row>
    <row r="163" spans="1:26" s="101" customFormat="1">
      <c r="A163" s="194"/>
      <c r="B163" s="195"/>
      <c r="C163" s="195"/>
      <c r="D163" s="195"/>
      <c r="E163" s="195"/>
      <c r="F163" s="195"/>
      <c r="G163" s="195"/>
      <c r="H163" s="195"/>
      <c r="I163" s="195"/>
      <c r="J163" s="195"/>
      <c r="K163" s="195"/>
      <c r="L163" s="195"/>
      <c r="M163" s="195"/>
      <c r="N163" s="195"/>
      <c r="O163" s="195"/>
      <c r="P163" s="195"/>
      <c r="Q163" s="195"/>
      <c r="R163" s="195"/>
      <c r="S163" s="195"/>
      <c r="T163" s="195"/>
      <c r="U163" s="196"/>
      <c r="V163" s="99"/>
      <c r="W163" s="99"/>
      <c r="X163" s="99"/>
      <c r="Y163" s="99"/>
      <c r="Z163" s="99"/>
    </row>
    <row r="164" spans="1:26" ht="12.75" customHeight="1">
      <c r="A164" s="382" t="s">
        <v>28</v>
      </c>
      <c r="B164" s="191" t="s">
        <v>27</v>
      </c>
      <c r="C164" s="192"/>
      <c r="D164" s="192"/>
      <c r="E164" s="192"/>
      <c r="F164" s="192"/>
      <c r="G164" s="192"/>
      <c r="H164" s="192"/>
      <c r="I164" s="193"/>
      <c r="J164" s="212" t="s">
        <v>40</v>
      </c>
      <c r="K164" s="206" t="s">
        <v>25</v>
      </c>
      <c r="L164" s="207"/>
      <c r="M164" s="207"/>
      <c r="N164" s="208"/>
      <c r="O164" s="206" t="s">
        <v>41</v>
      </c>
      <c r="P164" s="207"/>
      <c r="Q164" s="208"/>
      <c r="R164" s="206" t="s">
        <v>24</v>
      </c>
      <c r="S164" s="207"/>
      <c r="T164" s="208"/>
      <c r="U164" s="212" t="s">
        <v>23</v>
      </c>
      <c r="V164" s="59"/>
      <c r="W164" s="59"/>
      <c r="X164" s="59"/>
      <c r="Y164" s="59"/>
      <c r="Z164" s="59"/>
    </row>
    <row r="165" spans="1:26" s="101" customFormat="1">
      <c r="A165" s="382"/>
      <c r="B165" s="200"/>
      <c r="C165" s="201"/>
      <c r="D165" s="201"/>
      <c r="E165" s="201"/>
      <c r="F165" s="201"/>
      <c r="G165" s="201"/>
      <c r="H165" s="201"/>
      <c r="I165" s="202"/>
      <c r="J165" s="212"/>
      <c r="K165" s="209"/>
      <c r="L165" s="210"/>
      <c r="M165" s="210"/>
      <c r="N165" s="211"/>
      <c r="O165" s="209"/>
      <c r="P165" s="210"/>
      <c r="Q165" s="211"/>
      <c r="R165" s="209"/>
      <c r="S165" s="210"/>
      <c r="T165" s="211"/>
      <c r="U165" s="212"/>
      <c r="V165" s="99"/>
      <c r="W165" s="99"/>
      <c r="X165" s="99"/>
      <c r="Y165" s="99"/>
      <c r="Z165" s="99"/>
    </row>
    <row r="166" spans="1:26">
      <c r="A166" s="382"/>
      <c r="B166" s="194"/>
      <c r="C166" s="195"/>
      <c r="D166" s="195"/>
      <c r="E166" s="195"/>
      <c r="F166" s="195"/>
      <c r="G166" s="195"/>
      <c r="H166" s="195"/>
      <c r="I166" s="196"/>
      <c r="J166" s="212"/>
      <c r="K166" s="55" t="s">
        <v>29</v>
      </c>
      <c r="L166" s="55" t="s">
        <v>30</v>
      </c>
      <c r="M166" s="55" t="s">
        <v>31</v>
      </c>
      <c r="N166" s="75" t="s">
        <v>106</v>
      </c>
      <c r="O166" s="55" t="s">
        <v>35</v>
      </c>
      <c r="P166" s="55" t="s">
        <v>7</v>
      </c>
      <c r="Q166" s="55" t="s">
        <v>32</v>
      </c>
      <c r="R166" s="55" t="s">
        <v>33</v>
      </c>
      <c r="S166" s="55" t="s">
        <v>29</v>
      </c>
      <c r="T166" s="55" t="s">
        <v>34</v>
      </c>
      <c r="U166" s="212"/>
      <c r="V166" s="59"/>
      <c r="W166" s="59"/>
      <c r="X166" s="59"/>
      <c r="Y166" s="59"/>
      <c r="Z166" s="59"/>
    </row>
    <row r="167" spans="1:26">
      <c r="A167" s="71" t="s">
        <v>228</v>
      </c>
      <c r="B167" s="250" t="s">
        <v>289</v>
      </c>
      <c r="C167" s="250"/>
      <c r="D167" s="250"/>
      <c r="E167" s="250"/>
      <c r="F167" s="250"/>
      <c r="G167" s="250"/>
      <c r="H167" s="250"/>
      <c r="I167" s="250"/>
      <c r="J167" s="250"/>
      <c r="K167" s="250"/>
      <c r="L167" s="250"/>
      <c r="M167" s="250"/>
      <c r="N167" s="250"/>
      <c r="O167" s="250"/>
      <c r="P167" s="250"/>
      <c r="Q167" s="250"/>
      <c r="R167" s="250"/>
      <c r="S167" s="250"/>
      <c r="T167" s="250"/>
      <c r="U167" s="250"/>
      <c r="V167" s="59"/>
      <c r="W167" s="59"/>
      <c r="X167" s="59"/>
      <c r="Y167" s="59"/>
      <c r="Z167" s="59"/>
    </row>
    <row r="168" spans="1:26">
      <c r="A168" s="112" t="s">
        <v>271</v>
      </c>
      <c r="B168" s="150" t="s">
        <v>272</v>
      </c>
      <c r="C168" s="151"/>
      <c r="D168" s="151"/>
      <c r="E168" s="151"/>
      <c r="F168" s="151"/>
      <c r="G168" s="151"/>
      <c r="H168" s="151"/>
      <c r="I168" s="152"/>
      <c r="J168" s="16">
        <v>5</v>
      </c>
      <c r="K168" s="16">
        <v>2</v>
      </c>
      <c r="L168" s="16">
        <v>2</v>
      </c>
      <c r="M168" s="16">
        <v>1</v>
      </c>
      <c r="N168" s="16">
        <v>0</v>
      </c>
      <c r="O168" s="114">
        <f t="shared" ref="O168:O169" si="39">K168+L168+M168+N168</f>
        <v>5</v>
      </c>
      <c r="P168" s="10">
        <v>4</v>
      </c>
      <c r="Q168" s="10">
        <v>9</v>
      </c>
      <c r="R168" s="16"/>
      <c r="S168" s="16" t="s">
        <v>29</v>
      </c>
      <c r="T168" s="122"/>
      <c r="U168" s="9" t="s">
        <v>38</v>
      </c>
      <c r="V168" s="59"/>
      <c r="W168" s="59"/>
      <c r="X168" s="59"/>
      <c r="Y168" s="59"/>
      <c r="Z168" s="59"/>
    </row>
    <row r="169" spans="1:26">
      <c r="A169" s="112" t="s">
        <v>273</v>
      </c>
      <c r="B169" s="150" t="s">
        <v>274</v>
      </c>
      <c r="C169" s="151"/>
      <c r="D169" s="151"/>
      <c r="E169" s="151"/>
      <c r="F169" s="151"/>
      <c r="G169" s="151"/>
      <c r="H169" s="151"/>
      <c r="I169" s="152"/>
      <c r="J169" s="16">
        <v>5</v>
      </c>
      <c r="K169" s="16">
        <v>2</v>
      </c>
      <c r="L169" s="16">
        <v>2</v>
      </c>
      <c r="M169" s="16">
        <v>1</v>
      </c>
      <c r="N169" s="16">
        <v>0</v>
      </c>
      <c r="O169" s="114">
        <f t="shared" si="39"/>
        <v>5</v>
      </c>
      <c r="P169" s="10">
        <f t="shared" ref="P169" si="40">Q169-O169</f>
        <v>4</v>
      </c>
      <c r="Q169" s="10">
        <f t="shared" ref="Q169" si="41">ROUND(PRODUCT(J169,25)/14,0)</f>
        <v>9</v>
      </c>
      <c r="R169" s="16"/>
      <c r="S169" s="16" t="s">
        <v>29</v>
      </c>
      <c r="T169" s="122"/>
      <c r="U169" s="9" t="s">
        <v>38</v>
      </c>
      <c r="V169" s="59"/>
      <c r="W169" s="59"/>
      <c r="X169" s="59"/>
      <c r="Y169" s="59"/>
      <c r="Z169" s="59"/>
    </row>
    <row r="170" spans="1:26">
      <c r="A170" s="71" t="s">
        <v>242</v>
      </c>
      <c r="B170" s="250" t="s">
        <v>290</v>
      </c>
      <c r="C170" s="250"/>
      <c r="D170" s="250"/>
      <c r="E170" s="250"/>
      <c r="F170" s="250"/>
      <c r="G170" s="250"/>
      <c r="H170" s="250"/>
      <c r="I170" s="250"/>
      <c r="J170" s="250"/>
      <c r="K170" s="250"/>
      <c r="L170" s="250"/>
      <c r="M170" s="250"/>
      <c r="N170" s="250"/>
      <c r="O170" s="250"/>
      <c r="P170" s="250"/>
      <c r="Q170" s="250"/>
      <c r="R170" s="250"/>
      <c r="S170" s="250"/>
      <c r="T170" s="250"/>
      <c r="U170" s="250"/>
      <c r="V170" s="65"/>
      <c r="W170" s="65"/>
      <c r="X170" s="65"/>
      <c r="Y170" s="65"/>
      <c r="Z170" s="65"/>
    </row>
    <row r="171" spans="1:26">
      <c r="A171" s="112" t="s">
        <v>275</v>
      </c>
      <c r="B171" s="256" t="s">
        <v>276</v>
      </c>
      <c r="C171" s="256"/>
      <c r="D171" s="256"/>
      <c r="E171" s="256"/>
      <c r="F171" s="256"/>
      <c r="G171" s="256"/>
      <c r="H171" s="256"/>
      <c r="I171" s="256"/>
      <c r="J171" s="16">
        <v>5</v>
      </c>
      <c r="K171" s="16">
        <v>2</v>
      </c>
      <c r="L171" s="16">
        <v>2</v>
      </c>
      <c r="M171" s="16">
        <v>0</v>
      </c>
      <c r="N171" s="16">
        <v>0</v>
      </c>
      <c r="O171" s="114">
        <f t="shared" ref="O171:O173" si="42">K171+L171+M171+N171</f>
        <v>4</v>
      </c>
      <c r="P171" s="10">
        <f t="shared" ref="P171:P173" si="43">Q171-O171</f>
        <v>5</v>
      </c>
      <c r="Q171" s="10">
        <f t="shared" ref="Q171:Q173" si="44">ROUND(PRODUCT(J171,25)/14,0)</f>
        <v>9</v>
      </c>
      <c r="R171" s="16" t="s">
        <v>33</v>
      </c>
      <c r="S171" s="16"/>
      <c r="T171" s="122"/>
      <c r="U171" s="9" t="s">
        <v>164</v>
      </c>
      <c r="V171" s="65"/>
      <c r="W171" s="65"/>
      <c r="X171" s="65"/>
      <c r="Y171" s="65"/>
      <c r="Z171" s="65"/>
    </row>
    <row r="172" spans="1:26">
      <c r="A172" s="112" t="s">
        <v>277</v>
      </c>
      <c r="B172" s="256" t="s">
        <v>278</v>
      </c>
      <c r="C172" s="256"/>
      <c r="D172" s="256"/>
      <c r="E172" s="256"/>
      <c r="F172" s="256"/>
      <c r="G172" s="256"/>
      <c r="H172" s="256"/>
      <c r="I172" s="256"/>
      <c r="J172" s="16">
        <v>5</v>
      </c>
      <c r="K172" s="16">
        <v>2</v>
      </c>
      <c r="L172" s="16">
        <v>2</v>
      </c>
      <c r="M172" s="16">
        <v>0</v>
      </c>
      <c r="N172" s="16">
        <v>0</v>
      </c>
      <c r="O172" s="114">
        <f t="shared" si="42"/>
        <v>4</v>
      </c>
      <c r="P172" s="10">
        <f t="shared" si="43"/>
        <v>5</v>
      </c>
      <c r="Q172" s="10">
        <f t="shared" si="44"/>
        <v>9</v>
      </c>
      <c r="R172" s="16" t="s">
        <v>33</v>
      </c>
      <c r="S172" s="16"/>
      <c r="T172" s="122"/>
      <c r="U172" s="9" t="s">
        <v>164</v>
      </c>
      <c r="V172" s="65"/>
      <c r="W172" s="65"/>
      <c r="X172" s="65"/>
      <c r="Y172" s="65"/>
      <c r="Z172" s="65"/>
    </row>
    <row r="173" spans="1:26" s="36" customFormat="1">
      <c r="A173" s="112" t="s">
        <v>279</v>
      </c>
      <c r="B173" s="256" t="s">
        <v>280</v>
      </c>
      <c r="C173" s="256"/>
      <c r="D173" s="256"/>
      <c r="E173" s="256"/>
      <c r="F173" s="256"/>
      <c r="G173" s="256"/>
      <c r="H173" s="256"/>
      <c r="I173" s="256"/>
      <c r="J173" s="16">
        <v>5</v>
      </c>
      <c r="K173" s="16">
        <v>2</v>
      </c>
      <c r="L173" s="16">
        <v>2</v>
      </c>
      <c r="M173" s="16">
        <v>0</v>
      </c>
      <c r="N173" s="16">
        <v>0</v>
      </c>
      <c r="O173" s="114">
        <f t="shared" si="42"/>
        <v>4</v>
      </c>
      <c r="P173" s="10">
        <f t="shared" si="43"/>
        <v>5</v>
      </c>
      <c r="Q173" s="10">
        <f t="shared" si="44"/>
        <v>9</v>
      </c>
      <c r="R173" s="16" t="s">
        <v>33</v>
      </c>
      <c r="S173" s="16"/>
      <c r="T173" s="122"/>
      <c r="U173" s="9" t="s">
        <v>164</v>
      </c>
      <c r="V173" s="65"/>
      <c r="W173" s="65"/>
      <c r="X173" s="65"/>
      <c r="Y173" s="65"/>
      <c r="Z173" s="65"/>
    </row>
    <row r="174" spans="1:26">
      <c r="A174" s="71" t="s">
        <v>256</v>
      </c>
      <c r="B174" s="250" t="s">
        <v>291</v>
      </c>
      <c r="C174" s="250"/>
      <c r="D174" s="250"/>
      <c r="E174" s="250"/>
      <c r="F174" s="250"/>
      <c r="G174" s="250"/>
      <c r="H174" s="250"/>
      <c r="I174" s="250"/>
      <c r="J174" s="250"/>
      <c r="K174" s="250"/>
      <c r="L174" s="250"/>
      <c r="M174" s="250"/>
      <c r="N174" s="250"/>
      <c r="O174" s="250"/>
      <c r="P174" s="250"/>
      <c r="Q174" s="250"/>
      <c r="R174" s="250"/>
      <c r="S174" s="250"/>
      <c r="T174" s="250"/>
      <c r="U174" s="250"/>
      <c r="V174" s="65"/>
      <c r="W174" s="65"/>
      <c r="X174" s="65"/>
      <c r="Y174" s="65"/>
      <c r="Z174" s="65"/>
    </row>
    <row r="175" spans="1:26">
      <c r="A175" s="123" t="s">
        <v>281</v>
      </c>
      <c r="B175" s="372" t="s">
        <v>282</v>
      </c>
      <c r="C175" s="373"/>
      <c r="D175" s="373"/>
      <c r="E175" s="373"/>
      <c r="F175" s="373"/>
      <c r="G175" s="373"/>
      <c r="H175" s="373"/>
      <c r="I175" s="374"/>
      <c r="J175" s="16">
        <v>5</v>
      </c>
      <c r="K175" s="16">
        <v>2</v>
      </c>
      <c r="L175" s="16">
        <v>1</v>
      </c>
      <c r="M175" s="16">
        <v>0</v>
      </c>
      <c r="N175" s="16">
        <v>0</v>
      </c>
      <c r="O175" s="114">
        <f t="shared" ref="O175:O178" si="45">K175+L175+M175+N175</f>
        <v>3</v>
      </c>
      <c r="P175" s="10">
        <f t="shared" ref="P175:P178" si="46">Q175-O175</f>
        <v>6</v>
      </c>
      <c r="Q175" s="10">
        <f t="shared" ref="Q175:Q178" si="47">ROUND(PRODUCT(J175,25)/14,0)</f>
        <v>9</v>
      </c>
      <c r="R175" s="16"/>
      <c r="S175" s="16" t="s">
        <v>29</v>
      </c>
      <c r="T175" s="122"/>
      <c r="U175" s="9" t="s">
        <v>164</v>
      </c>
      <c r="V175" s="65"/>
      <c r="W175" s="65"/>
      <c r="X175" s="65"/>
      <c r="Y175" s="65"/>
      <c r="Z175" s="65"/>
    </row>
    <row r="176" spans="1:26">
      <c r="A176" s="123" t="s">
        <v>283</v>
      </c>
      <c r="B176" s="372" t="s">
        <v>284</v>
      </c>
      <c r="C176" s="373"/>
      <c r="D176" s="373"/>
      <c r="E176" s="373"/>
      <c r="F176" s="373"/>
      <c r="G176" s="373"/>
      <c r="H176" s="373"/>
      <c r="I176" s="374"/>
      <c r="J176" s="16">
        <v>5</v>
      </c>
      <c r="K176" s="16">
        <v>2</v>
      </c>
      <c r="L176" s="16">
        <v>0</v>
      </c>
      <c r="M176" s="16">
        <v>1</v>
      </c>
      <c r="N176" s="16">
        <v>0</v>
      </c>
      <c r="O176" s="114">
        <f t="shared" si="45"/>
        <v>3</v>
      </c>
      <c r="P176" s="10">
        <f t="shared" si="46"/>
        <v>6</v>
      </c>
      <c r="Q176" s="10">
        <f t="shared" si="47"/>
        <v>9</v>
      </c>
      <c r="R176" s="16"/>
      <c r="S176" s="16" t="s">
        <v>29</v>
      </c>
      <c r="T176" s="122"/>
      <c r="U176" s="9" t="s">
        <v>164</v>
      </c>
      <c r="V176" s="65"/>
      <c r="W176" s="65"/>
      <c r="X176" s="65"/>
      <c r="Y176" s="65"/>
      <c r="Z176" s="65"/>
    </row>
    <row r="177" spans="1:28" s="36" customFormat="1" ht="23.1" customHeight="1">
      <c r="A177" s="112" t="s">
        <v>285</v>
      </c>
      <c r="B177" s="375" t="s">
        <v>286</v>
      </c>
      <c r="C177" s="376"/>
      <c r="D177" s="376"/>
      <c r="E177" s="376"/>
      <c r="F177" s="376"/>
      <c r="G177" s="376"/>
      <c r="H177" s="376"/>
      <c r="I177" s="377"/>
      <c r="J177" s="124">
        <v>5</v>
      </c>
      <c r="K177" s="16">
        <v>2</v>
      </c>
      <c r="L177" s="16">
        <v>1</v>
      </c>
      <c r="M177" s="16">
        <v>0</v>
      </c>
      <c r="N177" s="16">
        <v>0</v>
      </c>
      <c r="O177" s="114">
        <f t="shared" si="45"/>
        <v>3</v>
      </c>
      <c r="P177" s="10">
        <f t="shared" si="46"/>
        <v>6</v>
      </c>
      <c r="Q177" s="10">
        <f t="shared" si="47"/>
        <v>9</v>
      </c>
      <c r="R177" s="16"/>
      <c r="S177" s="16" t="s">
        <v>29</v>
      </c>
      <c r="T177" s="122"/>
      <c r="U177" s="9" t="s">
        <v>164</v>
      </c>
      <c r="V177" s="65"/>
      <c r="W177" s="65"/>
      <c r="X177" s="65"/>
      <c r="Y177" s="65"/>
      <c r="Z177" s="65"/>
    </row>
    <row r="178" spans="1:28" s="36" customFormat="1">
      <c r="A178" s="112" t="s">
        <v>287</v>
      </c>
      <c r="B178" s="150" t="s">
        <v>288</v>
      </c>
      <c r="C178" s="151"/>
      <c r="D178" s="151"/>
      <c r="E178" s="151"/>
      <c r="F178" s="151"/>
      <c r="G178" s="151"/>
      <c r="H178" s="151"/>
      <c r="I178" s="152"/>
      <c r="J178" s="16">
        <v>5</v>
      </c>
      <c r="K178" s="16">
        <v>2</v>
      </c>
      <c r="L178" s="16">
        <v>0</v>
      </c>
      <c r="M178" s="16">
        <v>1</v>
      </c>
      <c r="N178" s="16">
        <v>0</v>
      </c>
      <c r="O178" s="114">
        <f t="shared" si="45"/>
        <v>3</v>
      </c>
      <c r="P178" s="10">
        <f t="shared" si="46"/>
        <v>6</v>
      </c>
      <c r="Q178" s="10">
        <f t="shared" si="47"/>
        <v>9</v>
      </c>
      <c r="R178" s="16"/>
      <c r="S178" s="16" t="s">
        <v>29</v>
      </c>
      <c r="T178" s="122"/>
      <c r="U178" s="9" t="s">
        <v>164</v>
      </c>
      <c r="V178" s="65"/>
      <c r="W178" s="65"/>
      <c r="X178" s="65"/>
      <c r="Y178" s="65"/>
      <c r="Z178" s="65"/>
    </row>
    <row r="179" spans="1:28">
      <c r="A179" s="71" t="s">
        <v>265</v>
      </c>
      <c r="B179" s="250" t="s">
        <v>292</v>
      </c>
      <c r="C179" s="250"/>
      <c r="D179" s="250"/>
      <c r="E179" s="250"/>
      <c r="F179" s="250"/>
      <c r="G179" s="250"/>
      <c r="H179" s="250"/>
      <c r="I179" s="250"/>
      <c r="J179" s="250"/>
      <c r="K179" s="250"/>
      <c r="L179" s="250"/>
      <c r="M179" s="250"/>
      <c r="N179" s="250"/>
      <c r="O179" s="250"/>
      <c r="P179" s="250"/>
      <c r="Q179" s="250"/>
      <c r="R179" s="250"/>
      <c r="S179" s="250"/>
      <c r="T179" s="250"/>
      <c r="U179" s="250"/>
      <c r="V179" s="67"/>
      <c r="W179" s="64"/>
      <c r="X179" s="64"/>
      <c r="Y179" s="64"/>
      <c r="Z179" s="64"/>
    </row>
    <row r="180" spans="1:28" ht="25.5" customHeight="1">
      <c r="A180" s="112" t="s">
        <v>293</v>
      </c>
      <c r="B180" s="378" t="s">
        <v>294</v>
      </c>
      <c r="C180" s="378"/>
      <c r="D180" s="378"/>
      <c r="E180" s="378"/>
      <c r="F180" s="378"/>
      <c r="G180" s="378"/>
      <c r="H180" s="378"/>
      <c r="I180" s="378"/>
      <c r="J180" s="16">
        <v>5</v>
      </c>
      <c r="K180" s="16">
        <v>2</v>
      </c>
      <c r="L180" s="16">
        <v>2</v>
      </c>
      <c r="M180" s="16">
        <v>0</v>
      </c>
      <c r="N180" s="16">
        <v>0</v>
      </c>
      <c r="O180" s="114">
        <f t="shared" ref="O180:O181" si="48">K180+L180+M180+N180</f>
        <v>4</v>
      </c>
      <c r="P180" s="10">
        <f t="shared" ref="P180:P181" si="49">Q180-O180</f>
        <v>5</v>
      </c>
      <c r="Q180" s="10">
        <f t="shared" ref="Q180:Q181" si="50">ROUND(PRODUCT(J180,25)/14,0)</f>
        <v>9</v>
      </c>
      <c r="R180" s="16"/>
      <c r="S180" s="16" t="s">
        <v>29</v>
      </c>
      <c r="T180" s="122"/>
      <c r="U180" s="9" t="s">
        <v>164</v>
      </c>
      <c r="V180" s="59"/>
      <c r="W180" s="66"/>
      <c r="X180" s="66"/>
      <c r="Y180" s="66"/>
      <c r="Z180" s="66"/>
    </row>
    <row r="181" spans="1:28" s="36" customFormat="1">
      <c r="A181" s="112" t="s">
        <v>295</v>
      </c>
      <c r="B181" s="256" t="s">
        <v>296</v>
      </c>
      <c r="C181" s="256"/>
      <c r="D181" s="256"/>
      <c r="E181" s="256"/>
      <c r="F181" s="256"/>
      <c r="G181" s="256"/>
      <c r="H181" s="256"/>
      <c r="I181" s="256"/>
      <c r="J181" s="16">
        <v>5</v>
      </c>
      <c r="K181" s="16">
        <v>2</v>
      </c>
      <c r="L181" s="16">
        <v>2</v>
      </c>
      <c r="M181" s="16">
        <v>0</v>
      </c>
      <c r="N181" s="16">
        <v>0</v>
      </c>
      <c r="O181" s="114">
        <f t="shared" si="48"/>
        <v>4</v>
      </c>
      <c r="P181" s="10">
        <f t="shared" si="49"/>
        <v>5</v>
      </c>
      <c r="Q181" s="10">
        <f t="shared" si="50"/>
        <v>9</v>
      </c>
      <c r="R181" s="16"/>
      <c r="S181" s="16" t="s">
        <v>29</v>
      </c>
      <c r="T181" s="122"/>
      <c r="U181" s="9" t="s">
        <v>164</v>
      </c>
      <c r="V181" s="68"/>
      <c r="W181" s="66"/>
      <c r="X181" s="66"/>
      <c r="Y181" s="66"/>
      <c r="Z181" s="66"/>
    </row>
    <row r="182" spans="1:28">
      <c r="A182" s="71" t="s">
        <v>267</v>
      </c>
      <c r="B182" s="250" t="s">
        <v>297</v>
      </c>
      <c r="C182" s="250"/>
      <c r="D182" s="250"/>
      <c r="E182" s="250"/>
      <c r="F182" s="250"/>
      <c r="G182" s="250"/>
      <c r="H182" s="250"/>
      <c r="I182" s="250"/>
      <c r="J182" s="250"/>
      <c r="K182" s="250"/>
      <c r="L182" s="250"/>
      <c r="M182" s="250"/>
      <c r="N182" s="250"/>
      <c r="O182" s="250"/>
      <c r="P182" s="250"/>
      <c r="Q182" s="250"/>
      <c r="R182" s="250"/>
      <c r="S182" s="250"/>
      <c r="T182" s="250"/>
      <c r="U182" s="250"/>
      <c r="V182" s="68"/>
      <c r="W182" s="66"/>
      <c r="X182" s="66"/>
      <c r="Y182" s="66"/>
      <c r="Z182" s="66"/>
      <c r="AA182" s="43"/>
      <c r="AB182" s="43"/>
    </row>
    <row r="183" spans="1:28">
      <c r="A183" s="125" t="s">
        <v>298</v>
      </c>
      <c r="B183" s="383" t="s">
        <v>299</v>
      </c>
      <c r="C183" s="384"/>
      <c r="D183" s="384"/>
      <c r="E183" s="384"/>
      <c r="F183" s="384"/>
      <c r="G183" s="384"/>
      <c r="H183" s="384"/>
      <c r="I183" s="385"/>
      <c r="J183" s="126">
        <v>5</v>
      </c>
      <c r="K183" s="126">
        <v>2</v>
      </c>
      <c r="L183" s="126">
        <v>0</v>
      </c>
      <c r="M183" s="126">
        <v>2</v>
      </c>
      <c r="N183" s="16">
        <v>0</v>
      </c>
      <c r="O183" s="114">
        <f t="shared" ref="O183:O185" si="51">K183+L183+M183+N183</f>
        <v>4</v>
      </c>
      <c r="P183" s="10">
        <f t="shared" ref="P183:P185" si="52">Q183-O183</f>
        <v>5</v>
      </c>
      <c r="Q183" s="10">
        <f t="shared" ref="Q183:Q185" si="53">ROUND(PRODUCT(J183,25)/14,0)</f>
        <v>9</v>
      </c>
      <c r="R183" s="126"/>
      <c r="S183" s="126" t="s">
        <v>29</v>
      </c>
      <c r="T183" s="127"/>
      <c r="U183" s="9" t="s">
        <v>164</v>
      </c>
      <c r="V183" s="68"/>
      <c r="W183" s="66"/>
      <c r="X183" s="66"/>
      <c r="Y183" s="66"/>
      <c r="Z183" s="66"/>
      <c r="AA183" s="43"/>
      <c r="AB183" s="43"/>
    </row>
    <row r="184" spans="1:28" s="36" customFormat="1">
      <c r="A184" s="112" t="s">
        <v>300</v>
      </c>
      <c r="B184" s="256" t="s">
        <v>301</v>
      </c>
      <c r="C184" s="256"/>
      <c r="D184" s="256"/>
      <c r="E184" s="256"/>
      <c r="F184" s="256"/>
      <c r="G184" s="256"/>
      <c r="H184" s="256"/>
      <c r="I184" s="256"/>
      <c r="J184" s="16">
        <v>5</v>
      </c>
      <c r="K184" s="16">
        <v>2</v>
      </c>
      <c r="L184" s="16">
        <v>2</v>
      </c>
      <c r="M184" s="16">
        <v>0</v>
      </c>
      <c r="N184" s="16">
        <v>0</v>
      </c>
      <c r="O184" s="114">
        <f t="shared" si="51"/>
        <v>4</v>
      </c>
      <c r="P184" s="10">
        <f t="shared" si="52"/>
        <v>5</v>
      </c>
      <c r="Q184" s="10">
        <f t="shared" si="53"/>
        <v>9</v>
      </c>
      <c r="R184" s="16" t="s">
        <v>33</v>
      </c>
      <c r="S184" s="16"/>
      <c r="T184" s="122"/>
      <c r="U184" s="9" t="s">
        <v>164</v>
      </c>
      <c r="V184" s="68"/>
      <c r="W184" s="66"/>
      <c r="X184" s="66"/>
      <c r="Y184" s="66"/>
      <c r="Z184" s="66"/>
      <c r="AA184" s="43"/>
      <c r="AB184" s="43"/>
    </row>
    <row r="185" spans="1:28" s="36" customFormat="1">
      <c r="A185" s="112" t="s">
        <v>302</v>
      </c>
      <c r="B185" s="256" t="s">
        <v>303</v>
      </c>
      <c r="C185" s="256"/>
      <c r="D185" s="256"/>
      <c r="E185" s="256"/>
      <c r="F185" s="256"/>
      <c r="G185" s="256"/>
      <c r="H185" s="256"/>
      <c r="I185" s="256"/>
      <c r="J185" s="16">
        <v>5</v>
      </c>
      <c r="K185" s="16">
        <v>2</v>
      </c>
      <c r="L185" s="16">
        <v>0</v>
      </c>
      <c r="M185" s="16">
        <v>2</v>
      </c>
      <c r="N185" s="16">
        <v>0</v>
      </c>
      <c r="O185" s="114">
        <f t="shared" si="51"/>
        <v>4</v>
      </c>
      <c r="P185" s="10">
        <f t="shared" si="52"/>
        <v>5</v>
      </c>
      <c r="Q185" s="10">
        <f t="shared" si="53"/>
        <v>9</v>
      </c>
      <c r="R185" s="16" t="s">
        <v>33</v>
      </c>
      <c r="S185" s="16"/>
      <c r="T185" s="122"/>
      <c r="U185" s="9" t="s">
        <v>164</v>
      </c>
      <c r="V185" s="68"/>
      <c r="W185" s="66"/>
      <c r="X185" s="66"/>
      <c r="Y185" s="66"/>
      <c r="Z185" s="66"/>
      <c r="AA185" s="43"/>
      <c r="AB185" s="43"/>
    </row>
    <row r="186" spans="1:28">
      <c r="A186" s="71" t="s">
        <v>269</v>
      </c>
      <c r="B186" s="250" t="s">
        <v>304</v>
      </c>
      <c r="C186" s="250"/>
      <c r="D186" s="250"/>
      <c r="E186" s="250"/>
      <c r="F186" s="250"/>
      <c r="G186" s="250"/>
      <c r="H186" s="250"/>
      <c r="I186" s="250"/>
      <c r="J186" s="250"/>
      <c r="K186" s="250"/>
      <c r="L186" s="250"/>
      <c r="M186" s="250"/>
      <c r="N186" s="250"/>
      <c r="O186" s="250"/>
      <c r="P186" s="250"/>
      <c r="Q186" s="250"/>
      <c r="R186" s="250"/>
      <c r="S186" s="250"/>
      <c r="T186" s="250"/>
      <c r="U186" s="250"/>
      <c r="V186" s="68"/>
      <c r="W186" s="66"/>
      <c r="X186" s="66"/>
      <c r="Y186" s="66"/>
      <c r="Z186" s="66"/>
      <c r="AA186" s="43"/>
      <c r="AB186" s="43"/>
    </row>
    <row r="187" spans="1:28">
      <c r="A187" s="112" t="s">
        <v>305</v>
      </c>
      <c r="B187" s="256" t="s">
        <v>306</v>
      </c>
      <c r="C187" s="256"/>
      <c r="D187" s="256"/>
      <c r="E187" s="256"/>
      <c r="F187" s="256"/>
      <c r="G187" s="256"/>
      <c r="H187" s="256"/>
      <c r="I187" s="256"/>
      <c r="J187" s="16">
        <v>5</v>
      </c>
      <c r="K187" s="16">
        <v>2</v>
      </c>
      <c r="L187" s="16">
        <v>0</v>
      </c>
      <c r="M187" s="16">
        <v>2</v>
      </c>
      <c r="N187" s="16">
        <v>0</v>
      </c>
      <c r="O187" s="114">
        <f t="shared" ref="O187:O188" si="54">K187+L187+M187+N187</f>
        <v>4</v>
      </c>
      <c r="P187" s="10">
        <f t="shared" ref="P187:P188" si="55">Q187-O187</f>
        <v>5</v>
      </c>
      <c r="Q187" s="10">
        <f t="shared" ref="Q187:Q188" si="56">ROUND(PRODUCT(J187,25)/14,0)</f>
        <v>9</v>
      </c>
      <c r="R187" s="16" t="s">
        <v>33</v>
      </c>
      <c r="S187" s="16"/>
      <c r="T187" s="122"/>
      <c r="U187" s="9" t="s">
        <v>164</v>
      </c>
      <c r="V187" s="68"/>
      <c r="W187" s="66"/>
      <c r="X187" s="66"/>
      <c r="Y187" s="66"/>
      <c r="Z187" s="66"/>
      <c r="AA187" s="43"/>
      <c r="AB187" s="43"/>
    </row>
    <row r="188" spans="1:28" s="36" customFormat="1" ht="15">
      <c r="A188" s="112" t="s">
        <v>307</v>
      </c>
      <c r="B188" s="256" t="s">
        <v>308</v>
      </c>
      <c r="C188" s="256"/>
      <c r="D188" s="256"/>
      <c r="E188" s="256"/>
      <c r="F188" s="256"/>
      <c r="G188" s="256"/>
      <c r="H188" s="256"/>
      <c r="I188" s="256"/>
      <c r="J188" s="16">
        <v>5</v>
      </c>
      <c r="K188" s="16">
        <v>2</v>
      </c>
      <c r="L188" s="16">
        <v>0</v>
      </c>
      <c r="M188" s="16">
        <v>2</v>
      </c>
      <c r="N188" s="16">
        <v>0</v>
      </c>
      <c r="O188" s="114">
        <f t="shared" si="54"/>
        <v>4</v>
      </c>
      <c r="P188" s="10">
        <f t="shared" si="55"/>
        <v>5</v>
      </c>
      <c r="Q188" s="10">
        <f t="shared" si="56"/>
        <v>9</v>
      </c>
      <c r="R188" s="16" t="s">
        <v>33</v>
      </c>
      <c r="S188" s="16"/>
      <c r="T188" s="122"/>
      <c r="U188" s="9" t="s">
        <v>164</v>
      </c>
      <c r="V188" s="42"/>
      <c r="W188" s="42"/>
      <c r="X188" s="42"/>
      <c r="Y188" s="42"/>
      <c r="Z188" s="42"/>
      <c r="AA188" s="43"/>
      <c r="AB188" s="43"/>
    </row>
    <row r="189" spans="1:28" s="36" customFormat="1" ht="15">
      <c r="A189" s="53"/>
      <c r="B189" s="150"/>
      <c r="C189" s="151"/>
      <c r="D189" s="151"/>
      <c r="E189" s="151"/>
      <c r="F189" s="151"/>
      <c r="G189" s="151"/>
      <c r="H189" s="151"/>
      <c r="I189" s="152"/>
      <c r="J189" s="16">
        <v>0</v>
      </c>
      <c r="K189" s="16">
        <v>0</v>
      </c>
      <c r="L189" s="16">
        <v>0</v>
      </c>
      <c r="M189" s="16">
        <v>0</v>
      </c>
      <c r="N189" s="16">
        <v>0</v>
      </c>
      <c r="O189" s="78">
        <f t="shared" ref="O189:O190" si="57">K189+L189+M189+N189</f>
        <v>0</v>
      </c>
      <c r="P189" s="10">
        <f t="shared" ref="P189" si="58">Q189-O189</f>
        <v>0</v>
      </c>
      <c r="Q189" s="10">
        <f t="shared" ref="Q189" si="59">ROUND(PRODUCT(J189,25)/14,0)</f>
        <v>0</v>
      </c>
      <c r="R189" s="14"/>
      <c r="S189" s="5"/>
      <c r="T189" s="15"/>
      <c r="U189" s="5"/>
      <c r="V189" s="42"/>
      <c r="W189" s="42"/>
      <c r="X189" s="42"/>
      <c r="Y189" s="42"/>
      <c r="Z189" s="42"/>
      <c r="AA189" s="43"/>
      <c r="AB189" s="43"/>
    </row>
    <row r="190" spans="1:28" s="36" customFormat="1" ht="15">
      <c r="A190" s="39"/>
      <c r="B190" s="150"/>
      <c r="C190" s="151"/>
      <c r="D190" s="151"/>
      <c r="E190" s="151"/>
      <c r="F190" s="151"/>
      <c r="G190" s="151"/>
      <c r="H190" s="151"/>
      <c r="I190" s="152"/>
      <c r="J190" s="16">
        <v>0</v>
      </c>
      <c r="K190" s="16">
        <v>0</v>
      </c>
      <c r="L190" s="16">
        <v>0</v>
      </c>
      <c r="M190" s="16">
        <v>0</v>
      </c>
      <c r="N190" s="16">
        <v>0</v>
      </c>
      <c r="O190" s="78">
        <f t="shared" si="57"/>
        <v>0</v>
      </c>
      <c r="P190" s="10">
        <f t="shared" ref="P190" si="60">Q190-O190</f>
        <v>0</v>
      </c>
      <c r="Q190" s="10">
        <f>ROUND(PRODUCT(J190,25)/14,0)</f>
        <v>0</v>
      </c>
      <c r="R190" s="14"/>
      <c r="S190" s="5"/>
      <c r="T190" s="15"/>
      <c r="U190" s="5"/>
      <c r="V190" s="42"/>
      <c r="W190" s="42"/>
      <c r="X190" s="42"/>
      <c r="Y190" s="42"/>
      <c r="Z190" s="42"/>
      <c r="AA190" s="43"/>
      <c r="AB190" s="43"/>
    </row>
    <row r="191" spans="1:28" ht="15">
      <c r="A191" s="396" t="s">
        <v>137</v>
      </c>
      <c r="B191" s="397"/>
      <c r="C191" s="397"/>
      <c r="D191" s="397"/>
      <c r="E191" s="397"/>
      <c r="F191" s="397"/>
      <c r="G191" s="397"/>
      <c r="H191" s="397"/>
      <c r="I191" s="398"/>
      <c r="J191" s="13">
        <f t="shared" ref="J191:Q191" si="61">SUM(J168,J171,J175,J180,J183,J187,J189,J190)</f>
        <v>30</v>
      </c>
      <c r="K191" s="13">
        <f t="shared" si="61"/>
        <v>12</v>
      </c>
      <c r="L191" s="13">
        <f t="shared" si="61"/>
        <v>7</v>
      </c>
      <c r="M191" s="13">
        <f t="shared" si="61"/>
        <v>5</v>
      </c>
      <c r="N191" s="77">
        <f t="shared" si="61"/>
        <v>0</v>
      </c>
      <c r="O191" s="13">
        <f t="shared" si="61"/>
        <v>24</v>
      </c>
      <c r="P191" s="13">
        <f t="shared" si="61"/>
        <v>30</v>
      </c>
      <c r="Q191" s="13">
        <f t="shared" si="61"/>
        <v>54</v>
      </c>
      <c r="R191" s="13">
        <f>COUNTIF(R168,"E")+COUNTIF(R171,"E")+COUNTIF(R175,"E")+COUNTIF(R180,"E")+COUNTIF(R183,"E")+COUNTIF(R187,"E")+COUNTIF(R189,"E")+COUNTIF(R190,"E")</f>
        <v>2</v>
      </c>
      <c r="S191" s="13">
        <f>COUNTIF(S168,"C")+COUNTIF(S171,"C")+COUNTIF(S175,"C")+COUNTIF(S180,"C")+COUNTIF(S183,"C")+COUNTIF(S187,"C")+COUNTIF(S189,"C")+COUNTIF(S190,"C")</f>
        <v>4</v>
      </c>
      <c r="T191" s="13">
        <f>COUNTIF(T168,"VP")+COUNTIF(T171,"VP")+COUNTIF(T175,"VP")+COUNTIF(T180,"VP")+COUNTIF(T183,"VP")+COUNTIF(T187,"VP")+COUNTIF(T189,"VP")+COUNTIF(T190,"VP")</f>
        <v>0</v>
      </c>
      <c r="U191" s="51">
        <f>COUNTA(U168,U171,U175,U180,U183,U187,U189,U190)</f>
        <v>6</v>
      </c>
      <c r="V191" s="42"/>
      <c r="W191" s="42"/>
      <c r="X191" s="42"/>
      <c r="Y191" s="42"/>
      <c r="Z191" s="42"/>
      <c r="AA191" s="43"/>
      <c r="AB191" s="43"/>
    </row>
    <row r="192" spans="1:28">
      <c r="A192" s="343" t="s">
        <v>50</v>
      </c>
      <c r="B192" s="344"/>
      <c r="C192" s="344"/>
      <c r="D192" s="344"/>
      <c r="E192" s="344"/>
      <c r="F192" s="344"/>
      <c r="G192" s="344"/>
      <c r="H192" s="344"/>
      <c r="I192" s="344"/>
      <c r="J192" s="345"/>
      <c r="K192" s="13">
        <f t="shared" ref="K192:Q192" si="62">SUM(K168,K171,K175,K180,K183,K187,K189,K190)*14</f>
        <v>168</v>
      </c>
      <c r="L192" s="13">
        <f t="shared" si="62"/>
        <v>98</v>
      </c>
      <c r="M192" s="13">
        <f t="shared" si="62"/>
        <v>70</v>
      </c>
      <c r="N192" s="77">
        <f t="shared" si="62"/>
        <v>0</v>
      </c>
      <c r="O192" s="13">
        <f t="shared" si="62"/>
        <v>336</v>
      </c>
      <c r="P192" s="13">
        <f t="shared" si="62"/>
        <v>420</v>
      </c>
      <c r="Q192" s="13">
        <f t="shared" si="62"/>
        <v>756</v>
      </c>
      <c r="R192" s="399"/>
      <c r="S192" s="399"/>
      <c r="T192" s="399"/>
      <c r="U192" s="399"/>
    </row>
    <row r="193" spans="1:21">
      <c r="A193" s="346"/>
      <c r="B193" s="347"/>
      <c r="C193" s="347"/>
      <c r="D193" s="347"/>
      <c r="E193" s="347"/>
      <c r="F193" s="347"/>
      <c r="G193" s="347"/>
      <c r="H193" s="347"/>
      <c r="I193" s="347"/>
      <c r="J193" s="348"/>
      <c r="K193" s="253">
        <f>SUM(K192:N192)</f>
        <v>336</v>
      </c>
      <c r="L193" s="254"/>
      <c r="M193" s="254"/>
      <c r="N193" s="255"/>
      <c r="O193" s="253">
        <f>SUM(O192:P192)</f>
        <v>756</v>
      </c>
      <c r="P193" s="254"/>
      <c r="Q193" s="255"/>
      <c r="R193" s="399"/>
      <c r="S193" s="399"/>
      <c r="T193" s="399"/>
      <c r="U193" s="399"/>
    </row>
    <row r="194" spans="1:21">
      <c r="A194" s="244" t="s">
        <v>96</v>
      </c>
      <c r="B194" s="245"/>
      <c r="C194" s="245"/>
      <c r="D194" s="245"/>
      <c r="E194" s="245"/>
      <c r="F194" s="245"/>
      <c r="G194" s="245"/>
      <c r="H194" s="245"/>
      <c r="I194" s="245"/>
      <c r="J194" s="246"/>
      <c r="K194" s="306">
        <f>U191/SUM(U55,U72,U91,U104,U117,U130,U143,U157)</f>
        <v>0.10169491525423729</v>
      </c>
      <c r="L194" s="307"/>
      <c r="M194" s="307"/>
      <c r="N194" s="307"/>
      <c r="O194" s="307"/>
      <c r="P194" s="307"/>
      <c r="Q194" s="307"/>
      <c r="R194" s="307"/>
      <c r="S194" s="307"/>
      <c r="T194" s="307"/>
      <c r="U194" s="308"/>
    </row>
    <row r="195" spans="1:21">
      <c r="A195" s="247" t="s">
        <v>97</v>
      </c>
      <c r="B195" s="247"/>
      <c r="C195" s="247"/>
      <c r="D195" s="247"/>
      <c r="E195" s="247"/>
      <c r="F195" s="247"/>
      <c r="G195" s="247"/>
      <c r="H195" s="247"/>
      <c r="I195" s="247"/>
      <c r="J195" s="247"/>
      <c r="K195" s="306">
        <f>K193/(SUM(O55,O72,O91,O104,O117,O130,O143,O157)*14)</f>
        <v>0.11320754716981132</v>
      </c>
      <c r="L195" s="307"/>
      <c r="M195" s="307"/>
      <c r="N195" s="307"/>
      <c r="O195" s="307"/>
      <c r="P195" s="307"/>
      <c r="Q195" s="307"/>
      <c r="R195" s="307"/>
      <c r="S195" s="307"/>
      <c r="T195" s="307"/>
      <c r="U195" s="308"/>
    </row>
    <row r="196" spans="1:21" s="101" customFormat="1">
      <c r="A196" s="382" t="s">
        <v>138</v>
      </c>
      <c r="B196" s="382"/>
      <c r="C196" s="382"/>
      <c r="D196" s="382"/>
      <c r="E196" s="382"/>
      <c r="F196" s="382"/>
      <c r="G196" s="382"/>
      <c r="H196" s="382"/>
      <c r="I196" s="382"/>
      <c r="J196" s="382"/>
      <c r="K196" s="382"/>
      <c r="L196" s="382"/>
      <c r="M196" s="382"/>
      <c r="N196" s="382"/>
      <c r="O196" s="382"/>
      <c r="P196" s="382"/>
      <c r="Q196" s="382"/>
      <c r="R196" s="382"/>
      <c r="S196" s="382"/>
      <c r="T196" s="382"/>
      <c r="U196" s="382"/>
    </row>
    <row r="197" spans="1:21" s="101" customFormat="1">
      <c r="A197" s="382"/>
      <c r="B197" s="382"/>
      <c r="C197" s="382"/>
      <c r="D197" s="382"/>
      <c r="E197" s="382"/>
      <c r="F197" s="382"/>
      <c r="G197" s="382"/>
      <c r="H197" s="382"/>
      <c r="I197" s="382"/>
      <c r="J197" s="382"/>
      <c r="K197" s="382"/>
      <c r="L197" s="382"/>
      <c r="M197" s="382"/>
      <c r="N197" s="382"/>
      <c r="O197" s="382"/>
      <c r="P197" s="382"/>
      <c r="Q197" s="382"/>
      <c r="R197" s="382"/>
      <c r="S197" s="382"/>
      <c r="T197" s="382"/>
      <c r="U197" s="382"/>
    </row>
    <row r="198" spans="1:21" s="101" customFormat="1" ht="12.75" customHeight="1">
      <c r="A198" s="199" t="s">
        <v>28</v>
      </c>
      <c r="B198" s="200" t="s">
        <v>27</v>
      </c>
      <c r="C198" s="201"/>
      <c r="D198" s="201"/>
      <c r="E198" s="201"/>
      <c r="F198" s="201"/>
      <c r="G198" s="201"/>
      <c r="H198" s="201"/>
      <c r="I198" s="202"/>
      <c r="J198" s="205" t="s">
        <v>40</v>
      </c>
      <c r="K198" s="206" t="s">
        <v>25</v>
      </c>
      <c r="L198" s="207"/>
      <c r="M198" s="207"/>
      <c r="N198" s="207"/>
      <c r="O198" s="206" t="s">
        <v>41</v>
      </c>
      <c r="P198" s="207"/>
      <c r="Q198" s="208"/>
      <c r="R198" s="206" t="s">
        <v>24</v>
      </c>
      <c r="S198" s="207"/>
      <c r="T198" s="208"/>
      <c r="U198" s="212" t="s">
        <v>23</v>
      </c>
    </row>
    <row r="199" spans="1:21" s="101" customFormat="1">
      <c r="A199" s="382"/>
      <c r="B199" s="200"/>
      <c r="C199" s="201"/>
      <c r="D199" s="201"/>
      <c r="E199" s="201"/>
      <c r="F199" s="201"/>
      <c r="G199" s="201"/>
      <c r="H199" s="201"/>
      <c r="I199" s="202"/>
      <c r="J199" s="212"/>
      <c r="K199" s="209"/>
      <c r="L199" s="210"/>
      <c r="M199" s="210"/>
      <c r="N199" s="210"/>
      <c r="O199" s="209"/>
      <c r="P199" s="210"/>
      <c r="Q199" s="211"/>
      <c r="R199" s="209"/>
      <c r="S199" s="210"/>
      <c r="T199" s="211"/>
      <c r="U199" s="212"/>
    </row>
    <row r="200" spans="1:21" s="101" customFormat="1">
      <c r="A200" s="382"/>
      <c r="B200" s="194"/>
      <c r="C200" s="195"/>
      <c r="D200" s="195"/>
      <c r="E200" s="195"/>
      <c r="F200" s="195"/>
      <c r="G200" s="195"/>
      <c r="H200" s="195"/>
      <c r="I200" s="196"/>
      <c r="J200" s="212"/>
      <c r="K200" s="98" t="s">
        <v>29</v>
      </c>
      <c r="L200" s="98" t="s">
        <v>30</v>
      </c>
      <c r="M200" s="98" t="s">
        <v>31</v>
      </c>
      <c r="N200" s="98" t="s">
        <v>106</v>
      </c>
      <c r="O200" s="98" t="s">
        <v>35</v>
      </c>
      <c r="P200" s="98" t="s">
        <v>7</v>
      </c>
      <c r="Q200" s="98" t="s">
        <v>32</v>
      </c>
      <c r="R200" s="98" t="s">
        <v>33</v>
      </c>
      <c r="S200" s="98" t="s">
        <v>29</v>
      </c>
      <c r="T200" s="98" t="s">
        <v>34</v>
      </c>
      <c r="U200" s="212"/>
    </row>
    <row r="201" spans="1:21" s="101" customFormat="1">
      <c r="A201" s="250" t="s">
        <v>51</v>
      </c>
      <c r="B201" s="250"/>
      <c r="C201" s="250"/>
      <c r="D201" s="250"/>
      <c r="E201" s="250"/>
      <c r="F201" s="250"/>
      <c r="G201" s="250"/>
      <c r="H201" s="250"/>
      <c r="I201" s="250"/>
      <c r="J201" s="250"/>
      <c r="K201" s="250"/>
      <c r="L201" s="250"/>
      <c r="M201" s="250"/>
      <c r="N201" s="250"/>
      <c r="O201" s="250"/>
      <c r="P201" s="250"/>
      <c r="Q201" s="250"/>
      <c r="R201" s="250"/>
      <c r="S201" s="250"/>
      <c r="T201" s="250"/>
      <c r="U201" s="250"/>
    </row>
    <row r="202" spans="1:21" s="101" customFormat="1">
      <c r="A202" s="128" t="s">
        <v>309</v>
      </c>
      <c r="B202" s="390" t="s">
        <v>310</v>
      </c>
      <c r="C202" s="391"/>
      <c r="D202" s="391"/>
      <c r="E202" s="391"/>
      <c r="F202" s="391"/>
      <c r="G202" s="391"/>
      <c r="H202" s="391"/>
      <c r="I202" s="392"/>
      <c r="J202" s="124">
        <v>3</v>
      </c>
      <c r="K202" s="124">
        <v>0</v>
      </c>
      <c r="L202" s="124">
        <v>2</v>
      </c>
      <c r="M202" s="124">
        <v>0</v>
      </c>
      <c r="N202" s="124">
        <v>0</v>
      </c>
      <c r="O202" s="129">
        <f t="shared" ref="O202" si="63">K202+L202+M202+N202</f>
        <v>2</v>
      </c>
      <c r="P202" s="130">
        <v>0</v>
      </c>
      <c r="Q202" s="130">
        <v>2</v>
      </c>
      <c r="R202" s="124"/>
      <c r="S202" s="124"/>
      <c r="T202" s="131" t="s">
        <v>34</v>
      </c>
      <c r="U202" s="132" t="s">
        <v>39</v>
      </c>
    </row>
    <row r="203" spans="1:21" s="101" customFormat="1">
      <c r="A203" s="251" t="s">
        <v>52</v>
      </c>
      <c r="B203" s="251"/>
      <c r="C203" s="251"/>
      <c r="D203" s="251"/>
      <c r="E203" s="251"/>
      <c r="F203" s="251"/>
      <c r="G203" s="251"/>
      <c r="H203" s="251"/>
      <c r="I203" s="251"/>
      <c r="J203" s="251"/>
      <c r="K203" s="251"/>
      <c r="L203" s="251"/>
      <c r="M203" s="251"/>
      <c r="N203" s="251"/>
      <c r="O203" s="251"/>
      <c r="P203" s="251"/>
      <c r="Q203" s="251"/>
      <c r="R203" s="251"/>
      <c r="S203" s="251"/>
      <c r="T203" s="251"/>
      <c r="U203" s="251"/>
    </row>
    <row r="204" spans="1:21" s="101" customFormat="1">
      <c r="A204" s="128" t="s">
        <v>311</v>
      </c>
      <c r="B204" s="390" t="s">
        <v>312</v>
      </c>
      <c r="C204" s="391"/>
      <c r="D204" s="391"/>
      <c r="E204" s="391"/>
      <c r="F204" s="391"/>
      <c r="G204" s="391"/>
      <c r="H204" s="391"/>
      <c r="I204" s="392"/>
      <c r="J204" s="124">
        <v>4</v>
      </c>
      <c r="K204" s="124">
        <v>2</v>
      </c>
      <c r="L204" s="124">
        <v>0</v>
      </c>
      <c r="M204" s="124">
        <v>2</v>
      </c>
      <c r="N204" s="124">
        <v>0</v>
      </c>
      <c r="O204" s="129">
        <f t="shared" ref="O204:O205" si="64">K204+L204+M204+N204</f>
        <v>4</v>
      </c>
      <c r="P204" s="130">
        <v>3</v>
      </c>
      <c r="Q204" s="130">
        <v>7</v>
      </c>
      <c r="R204" s="124"/>
      <c r="S204" s="124"/>
      <c r="T204" s="131" t="s">
        <v>34</v>
      </c>
      <c r="U204" s="132" t="s">
        <v>39</v>
      </c>
    </row>
    <row r="205" spans="1:21" s="101" customFormat="1">
      <c r="A205" s="128" t="s">
        <v>313</v>
      </c>
      <c r="B205" s="389" t="s">
        <v>314</v>
      </c>
      <c r="C205" s="389"/>
      <c r="D205" s="389"/>
      <c r="E205" s="389"/>
      <c r="F205" s="389"/>
      <c r="G205" s="389"/>
      <c r="H205" s="389"/>
      <c r="I205" s="389"/>
      <c r="J205" s="124">
        <v>3</v>
      </c>
      <c r="K205" s="124">
        <v>0</v>
      </c>
      <c r="L205" s="124">
        <v>2</v>
      </c>
      <c r="M205" s="124">
        <v>0</v>
      </c>
      <c r="N205" s="124">
        <v>0</v>
      </c>
      <c r="O205" s="129">
        <f t="shared" si="64"/>
        <v>2</v>
      </c>
      <c r="P205" s="130">
        <v>3</v>
      </c>
      <c r="Q205" s="130">
        <v>5</v>
      </c>
      <c r="R205" s="124"/>
      <c r="S205" s="124" t="s">
        <v>29</v>
      </c>
      <c r="T205" s="131"/>
      <c r="U205" s="132" t="s">
        <v>39</v>
      </c>
    </row>
    <row r="206" spans="1:21" s="101" customFormat="1">
      <c r="A206" s="251" t="s">
        <v>53</v>
      </c>
      <c r="B206" s="251"/>
      <c r="C206" s="251"/>
      <c r="D206" s="251"/>
      <c r="E206" s="251"/>
      <c r="F206" s="251"/>
      <c r="G206" s="251"/>
      <c r="H206" s="251"/>
      <c r="I206" s="251"/>
      <c r="J206" s="251"/>
      <c r="K206" s="251"/>
      <c r="L206" s="251"/>
      <c r="M206" s="251"/>
      <c r="N206" s="251"/>
      <c r="O206" s="251"/>
      <c r="P206" s="251"/>
      <c r="Q206" s="251"/>
      <c r="R206" s="251"/>
      <c r="S206" s="251"/>
      <c r="T206" s="251"/>
      <c r="U206" s="251"/>
    </row>
    <row r="207" spans="1:21" s="101" customFormat="1" ht="21.95" customHeight="1">
      <c r="A207" s="128" t="s">
        <v>315</v>
      </c>
      <c r="B207" s="393" t="s">
        <v>316</v>
      </c>
      <c r="C207" s="393"/>
      <c r="D207" s="393"/>
      <c r="E207" s="393"/>
      <c r="F207" s="393"/>
      <c r="G207" s="393"/>
      <c r="H207" s="393"/>
      <c r="I207" s="393"/>
      <c r="J207" s="124">
        <v>3</v>
      </c>
      <c r="K207" s="124">
        <v>0</v>
      </c>
      <c r="L207" s="124">
        <v>0</v>
      </c>
      <c r="M207" s="124">
        <v>2</v>
      </c>
      <c r="N207" s="124">
        <v>0</v>
      </c>
      <c r="O207" s="129">
        <f t="shared" ref="O207" si="65">K207+L207+M207+N207</f>
        <v>2</v>
      </c>
      <c r="P207" s="130">
        <v>3</v>
      </c>
      <c r="Q207" s="130">
        <v>5</v>
      </c>
      <c r="R207" s="124"/>
      <c r="S207" s="124"/>
      <c r="T207" s="131" t="s">
        <v>34</v>
      </c>
      <c r="U207" s="132" t="s">
        <v>164</v>
      </c>
    </row>
    <row r="208" spans="1:21" s="101" customFormat="1">
      <c r="A208" s="251" t="s">
        <v>54</v>
      </c>
      <c r="B208" s="251"/>
      <c r="C208" s="251"/>
      <c r="D208" s="251"/>
      <c r="E208" s="251"/>
      <c r="F208" s="251"/>
      <c r="G208" s="251"/>
      <c r="H208" s="251"/>
      <c r="I208" s="251"/>
      <c r="J208" s="251"/>
      <c r="K208" s="251"/>
      <c r="L208" s="251"/>
      <c r="M208" s="251"/>
      <c r="N208" s="251"/>
      <c r="O208" s="251"/>
      <c r="P208" s="251"/>
      <c r="Q208" s="251"/>
      <c r="R208" s="251"/>
      <c r="S208" s="251"/>
      <c r="T208" s="251"/>
      <c r="U208" s="251"/>
    </row>
    <row r="209" spans="1:21" s="101" customFormat="1" ht="26.1" customHeight="1">
      <c r="A209" s="128" t="s">
        <v>317</v>
      </c>
      <c r="B209" s="393" t="s">
        <v>318</v>
      </c>
      <c r="C209" s="393"/>
      <c r="D209" s="393"/>
      <c r="E209" s="393"/>
      <c r="F209" s="393"/>
      <c r="G209" s="393"/>
      <c r="H209" s="393"/>
      <c r="I209" s="393"/>
      <c r="J209" s="124">
        <v>3</v>
      </c>
      <c r="K209" s="124">
        <v>0</v>
      </c>
      <c r="L209" s="124">
        <v>0</v>
      </c>
      <c r="M209" s="124">
        <v>2</v>
      </c>
      <c r="N209" s="124">
        <v>0</v>
      </c>
      <c r="O209" s="129">
        <f t="shared" ref="O209" si="66">K209+L209+M209+N209</f>
        <v>2</v>
      </c>
      <c r="P209" s="130">
        <v>3</v>
      </c>
      <c r="Q209" s="130">
        <v>5</v>
      </c>
      <c r="R209" s="124"/>
      <c r="S209" s="124"/>
      <c r="T209" s="131" t="s">
        <v>34</v>
      </c>
      <c r="U209" s="132" t="s">
        <v>164</v>
      </c>
    </row>
    <row r="210" spans="1:21" s="101" customFormat="1">
      <c r="A210" s="251" t="s">
        <v>55</v>
      </c>
      <c r="B210" s="251"/>
      <c r="C210" s="251"/>
      <c r="D210" s="251"/>
      <c r="E210" s="251"/>
      <c r="F210" s="251"/>
      <c r="G210" s="251"/>
      <c r="H210" s="251"/>
      <c r="I210" s="251"/>
      <c r="J210" s="251"/>
      <c r="K210" s="251"/>
      <c r="L210" s="251"/>
      <c r="M210" s="251"/>
      <c r="N210" s="251"/>
      <c r="O210" s="251"/>
      <c r="P210" s="251"/>
      <c r="Q210" s="251"/>
      <c r="R210" s="251"/>
      <c r="S210" s="251"/>
      <c r="T210" s="251"/>
      <c r="U210" s="251"/>
    </row>
    <row r="211" spans="1:21" s="101" customFormat="1">
      <c r="A211" s="133" t="s">
        <v>319</v>
      </c>
      <c r="B211" s="386" t="s">
        <v>320</v>
      </c>
      <c r="C211" s="387"/>
      <c r="D211" s="387"/>
      <c r="E211" s="387"/>
      <c r="F211" s="387"/>
      <c r="G211" s="387"/>
      <c r="H211" s="387"/>
      <c r="I211" s="388"/>
      <c r="J211" s="134">
        <v>3</v>
      </c>
      <c r="K211" s="134">
        <v>2</v>
      </c>
      <c r="L211" s="134">
        <v>2</v>
      </c>
      <c r="M211" s="134">
        <v>0</v>
      </c>
      <c r="N211" s="124">
        <v>0</v>
      </c>
      <c r="O211" s="129">
        <f t="shared" ref="O211:O212" si="67">K211+L211+M211+N211</f>
        <v>4</v>
      </c>
      <c r="P211" s="130">
        <f t="shared" ref="P211" si="68">Q211-O211</f>
        <v>1</v>
      </c>
      <c r="Q211" s="130">
        <f>ROUND(PRODUCT(J211,25)/14,0)</f>
        <v>5</v>
      </c>
      <c r="R211" s="124"/>
      <c r="S211" s="124"/>
      <c r="T211" s="131" t="s">
        <v>34</v>
      </c>
      <c r="U211" s="132" t="s">
        <v>164</v>
      </c>
    </row>
    <row r="212" spans="1:21" s="101" customFormat="1">
      <c r="A212" s="128" t="s">
        <v>321</v>
      </c>
      <c r="B212" s="390" t="s">
        <v>322</v>
      </c>
      <c r="C212" s="391"/>
      <c r="D212" s="391"/>
      <c r="E212" s="391"/>
      <c r="F212" s="391"/>
      <c r="G212" s="391"/>
      <c r="H212" s="391"/>
      <c r="I212" s="392"/>
      <c r="J212" s="124">
        <v>4</v>
      </c>
      <c r="K212" s="124">
        <v>2</v>
      </c>
      <c r="L212" s="124">
        <v>2</v>
      </c>
      <c r="M212" s="124">
        <v>0</v>
      </c>
      <c r="N212" s="124">
        <v>0</v>
      </c>
      <c r="O212" s="129">
        <f t="shared" si="67"/>
        <v>4</v>
      </c>
      <c r="P212" s="130">
        <f>Q212-O212</f>
        <v>3</v>
      </c>
      <c r="Q212" s="130">
        <f>ROUND(PRODUCT(J212,25)/14,0)</f>
        <v>7</v>
      </c>
      <c r="R212" s="124"/>
      <c r="S212" s="124"/>
      <c r="T212" s="131" t="s">
        <v>34</v>
      </c>
      <c r="U212" s="132" t="s">
        <v>164</v>
      </c>
    </row>
    <row r="213" spans="1:21" s="101" customFormat="1">
      <c r="A213" s="251" t="s">
        <v>56</v>
      </c>
      <c r="B213" s="251"/>
      <c r="C213" s="251"/>
      <c r="D213" s="251"/>
      <c r="E213" s="251"/>
      <c r="F213" s="251"/>
      <c r="G213" s="251"/>
      <c r="H213" s="251"/>
      <c r="I213" s="251"/>
      <c r="J213" s="251"/>
      <c r="K213" s="251"/>
      <c r="L213" s="251"/>
      <c r="M213" s="251"/>
      <c r="N213" s="251"/>
      <c r="O213" s="251"/>
      <c r="P213" s="251"/>
      <c r="Q213" s="251"/>
      <c r="R213" s="251"/>
      <c r="S213" s="251"/>
      <c r="T213" s="251"/>
      <c r="U213" s="251"/>
    </row>
    <row r="214" spans="1:21" s="101" customFormat="1">
      <c r="A214" s="128" t="s">
        <v>323</v>
      </c>
      <c r="B214" s="389" t="s">
        <v>324</v>
      </c>
      <c r="C214" s="389"/>
      <c r="D214" s="389"/>
      <c r="E214" s="389"/>
      <c r="F214" s="389"/>
      <c r="G214" s="389"/>
      <c r="H214" s="389"/>
      <c r="I214" s="389"/>
      <c r="J214" s="124">
        <v>3</v>
      </c>
      <c r="K214" s="124">
        <v>2</v>
      </c>
      <c r="L214" s="124">
        <v>1</v>
      </c>
      <c r="M214" s="124">
        <v>0</v>
      </c>
      <c r="N214" s="124">
        <v>0</v>
      </c>
      <c r="O214" s="129">
        <f t="shared" ref="O214" si="69">K214+L214+M214+N214</f>
        <v>3</v>
      </c>
      <c r="P214" s="130">
        <v>2</v>
      </c>
      <c r="Q214" s="130">
        <v>5</v>
      </c>
      <c r="R214" s="124"/>
      <c r="S214" s="124"/>
      <c r="T214" s="131" t="s">
        <v>34</v>
      </c>
      <c r="U214" s="132" t="s">
        <v>164</v>
      </c>
    </row>
    <row r="215" spans="1:21" s="101" customFormat="1">
      <c r="A215" s="104"/>
      <c r="B215" s="256"/>
      <c r="C215" s="256"/>
      <c r="D215" s="256"/>
      <c r="E215" s="256"/>
      <c r="F215" s="256"/>
      <c r="G215" s="256"/>
      <c r="H215" s="256"/>
      <c r="I215" s="256"/>
      <c r="J215" s="16">
        <v>0</v>
      </c>
      <c r="K215" s="16">
        <v>0</v>
      </c>
      <c r="L215" s="16">
        <v>0</v>
      </c>
      <c r="M215" s="16">
        <v>0</v>
      </c>
      <c r="N215" s="16">
        <v>0</v>
      </c>
      <c r="O215" s="10">
        <f t="shared" ref="O215" si="70">K215+L215+M215+N215</f>
        <v>0</v>
      </c>
      <c r="P215" s="10">
        <f t="shared" ref="P215" si="71">Q215-O215</f>
        <v>0</v>
      </c>
      <c r="Q215" s="10">
        <f t="shared" ref="Q215" si="72">ROUND(PRODUCT(J215,25)/14,0)</f>
        <v>0</v>
      </c>
      <c r="R215" s="14"/>
      <c r="S215" s="5"/>
      <c r="T215" s="15"/>
      <c r="U215" s="5"/>
    </row>
    <row r="216" spans="1:21" s="101" customFormat="1" ht="12.75" customHeight="1">
      <c r="A216" s="243" t="s">
        <v>139</v>
      </c>
      <c r="B216" s="243"/>
      <c r="C216" s="243"/>
      <c r="D216" s="243"/>
      <c r="E216" s="243"/>
      <c r="F216" s="243"/>
      <c r="G216" s="243"/>
      <c r="H216" s="243"/>
      <c r="I216" s="243"/>
      <c r="J216" s="102">
        <f t="shared" ref="J216:Q216" si="73">SUM(J202:J202,J204:J205,J207:J207,J209:J209,J211:J212,J214:J215)</f>
        <v>26</v>
      </c>
      <c r="K216" s="102">
        <f t="shared" si="73"/>
        <v>8</v>
      </c>
      <c r="L216" s="102">
        <f t="shared" si="73"/>
        <v>9</v>
      </c>
      <c r="M216" s="102">
        <f t="shared" si="73"/>
        <v>6</v>
      </c>
      <c r="N216" s="102">
        <f t="shared" si="73"/>
        <v>0</v>
      </c>
      <c r="O216" s="102">
        <f t="shared" si="73"/>
        <v>23</v>
      </c>
      <c r="P216" s="102">
        <f t="shared" si="73"/>
        <v>18</v>
      </c>
      <c r="Q216" s="102">
        <f t="shared" si="73"/>
        <v>41</v>
      </c>
      <c r="R216" s="102">
        <f>COUNTIF(R202:R202,"E")+COUNTIF(R204:R205,"E")+COUNTIF(R207:R207,"E")+COUNTIF(R209:R209,"E")+COUNTIF(R211:R212,"E")+COUNTIF(R214:R215,"E")</f>
        <v>0</v>
      </c>
      <c r="S216" s="102">
        <f>COUNTIF(S202:S202,"C")+COUNTIF(S204:S205,"C")+COUNTIF(S207:S207,"C")+COUNTIF(S209:S209,"C")+COUNTIF(S211:S212,"C")+COUNTIF(S214:S215,"C")</f>
        <v>1</v>
      </c>
      <c r="T216" s="102">
        <f>COUNTIF(T202:T202,"VP")+COUNTIF(T204:T205,"VP")+COUNTIF(T207:T207,"VP")+COUNTIF(T209:T209,"VP")+COUNTIF(T211:T212,"VP")+COUNTIF(T214:T215,"VP")</f>
        <v>7</v>
      </c>
      <c r="U216" s="56">
        <f>COUNTA(U202:U202,U204:U205,U207:U207,U209:U209,U211:U212,U214:U215)</f>
        <v>8</v>
      </c>
    </row>
    <row r="217" spans="1:21" s="101" customFormat="1" ht="12.75" customHeight="1">
      <c r="A217" s="243" t="s">
        <v>50</v>
      </c>
      <c r="B217" s="243"/>
      <c r="C217" s="243"/>
      <c r="D217" s="243"/>
      <c r="E217" s="243"/>
      <c r="F217" s="243"/>
      <c r="G217" s="243"/>
      <c r="H217" s="243"/>
      <c r="I217" s="243"/>
      <c r="J217" s="243"/>
      <c r="K217" s="102">
        <f t="shared" ref="K217:Q217" si="74">SUM(K202:K202,K204:K205,K207:K207,K209:K209,K211:K212,K214:K215)*14</f>
        <v>112</v>
      </c>
      <c r="L217" s="102">
        <f t="shared" si="74"/>
        <v>126</v>
      </c>
      <c r="M217" s="102">
        <f t="shared" si="74"/>
        <v>84</v>
      </c>
      <c r="N217" s="102">
        <f t="shared" si="74"/>
        <v>0</v>
      </c>
      <c r="O217" s="102">
        <f t="shared" si="74"/>
        <v>322</v>
      </c>
      <c r="P217" s="102">
        <f t="shared" si="74"/>
        <v>252</v>
      </c>
      <c r="Q217" s="102">
        <f t="shared" si="74"/>
        <v>574</v>
      </c>
      <c r="R217" s="252"/>
      <c r="S217" s="252"/>
      <c r="T217" s="252"/>
      <c r="U217" s="252"/>
    </row>
    <row r="218" spans="1:21" s="101" customFormat="1">
      <c r="A218" s="243"/>
      <c r="B218" s="243"/>
      <c r="C218" s="243"/>
      <c r="D218" s="243"/>
      <c r="E218" s="243"/>
      <c r="F218" s="243"/>
      <c r="G218" s="243"/>
      <c r="H218" s="243"/>
      <c r="I218" s="243"/>
      <c r="J218" s="243"/>
      <c r="K218" s="253">
        <f>SUM(K217:N217)</f>
        <v>322</v>
      </c>
      <c r="L218" s="254"/>
      <c r="M218" s="254"/>
      <c r="N218" s="255"/>
      <c r="O218" s="253">
        <f>SUM(O217:P217)</f>
        <v>574</v>
      </c>
      <c r="P218" s="254"/>
      <c r="Q218" s="255"/>
      <c r="R218" s="252"/>
      <c r="S218" s="252"/>
      <c r="T218" s="252"/>
      <c r="U218" s="252"/>
    </row>
    <row r="219" spans="1:21" s="101" customFormat="1" ht="12.75" customHeight="1">
      <c r="A219" s="244" t="s">
        <v>96</v>
      </c>
      <c r="B219" s="245"/>
      <c r="C219" s="245"/>
      <c r="D219" s="245"/>
      <c r="E219" s="245"/>
      <c r="F219" s="245"/>
      <c r="G219" s="245"/>
      <c r="H219" s="245"/>
      <c r="I219" s="245"/>
      <c r="J219" s="246"/>
      <c r="K219" s="229">
        <f>U216/SUM(U55,U72,U91,U104,U117,U130,U143,U157)</f>
        <v>0.13559322033898305</v>
      </c>
      <c r="L219" s="229"/>
      <c r="M219" s="229"/>
      <c r="N219" s="229"/>
      <c r="O219" s="229"/>
      <c r="P219" s="229"/>
      <c r="Q219" s="229"/>
      <c r="R219" s="229"/>
      <c r="S219" s="229"/>
      <c r="T219" s="229"/>
      <c r="U219" s="229"/>
    </row>
    <row r="220" spans="1:21" s="101" customFormat="1">
      <c r="A220" s="247" t="s">
        <v>97</v>
      </c>
      <c r="B220" s="247"/>
      <c r="C220" s="247"/>
      <c r="D220" s="247"/>
      <c r="E220" s="247"/>
      <c r="F220" s="247"/>
      <c r="G220" s="247"/>
      <c r="H220" s="247"/>
      <c r="I220" s="247"/>
      <c r="J220" s="247"/>
      <c r="K220" s="229">
        <f>K218/(SUM(O55,O72,O91,O104,O117,O130,O143,O157)*14)</f>
        <v>0.10849056603773585</v>
      </c>
      <c r="L220" s="229"/>
      <c r="M220" s="229"/>
      <c r="N220" s="229"/>
      <c r="O220" s="229"/>
      <c r="P220" s="229"/>
      <c r="Q220" s="229"/>
      <c r="R220" s="229"/>
      <c r="S220" s="229"/>
      <c r="T220" s="229"/>
      <c r="U220" s="229"/>
    </row>
    <row r="221" spans="1:21" s="101" customFormat="1">
      <c r="A221" s="382" t="s">
        <v>140</v>
      </c>
      <c r="B221" s="382"/>
      <c r="C221" s="382"/>
      <c r="D221" s="382"/>
      <c r="E221" s="382"/>
      <c r="F221" s="382"/>
      <c r="G221" s="382"/>
      <c r="H221" s="382"/>
      <c r="I221" s="382"/>
      <c r="J221" s="382"/>
      <c r="K221" s="382"/>
      <c r="L221" s="382"/>
      <c r="M221" s="382"/>
      <c r="N221" s="382"/>
      <c r="O221" s="382"/>
      <c r="P221" s="382"/>
      <c r="Q221" s="382"/>
      <c r="R221" s="382"/>
      <c r="S221" s="382"/>
      <c r="T221" s="382"/>
      <c r="U221" s="382"/>
    </row>
    <row r="222" spans="1:21" s="101" customFormat="1">
      <c r="A222" s="382"/>
      <c r="B222" s="382"/>
      <c r="C222" s="382"/>
      <c r="D222" s="382"/>
      <c r="E222" s="382"/>
      <c r="F222" s="382"/>
      <c r="G222" s="382"/>
      <c r="H222" s="382"/>
      <c r="I222" s="382"/>
      <c r="J222" s="382"/>
      <c r="K222" s="382"/>
      <c r="L222" s="382"/>
      <c r="M222" s="382"/>
      <c r="N222" s="382"/>
      <c r="O222" s="382"/>
      <c r="P222" s="382"/>
      <c r="Q222" s="382"/>
      <c r="R222" s="382"/>
      <c r="S222" s="382"/>
      <c r="T222" s="382"/>
      <c r="U222" s="382"/>
    </row>
    <row r="223" spans="1:21" s="101" customFormat="1" ht="12.75" customHeight="1">
      <c r="A223" s="199" t="s">
        <v>28</v>
      </c>
      <c r="B223" s="200" t="s">
        <v>27</v>
      </c>
      <c r="C223" s="201"/>
      <c r="D223" s="201"/>
      <c r="E223" s="201"/>
      <c r="F223" s="201"/>
      <c r="G223" s="201"/>
      <c r="H223" s="201"/>
      <c r="I223" s="202"/>
      <c r="J223" s="205" t="s">
        <v>40</v>
      </c>
      <c r="K223" s="206" t="s">
        <v>25</v>
      </c>
      <c r="L223" s="207"/>
      <c r="M223" s="207"/>
      <c r="N223" s="207"/>
      <c r="O223" s="206" t="s">
        <v>41</v>
      </c>
      <c r="P223" s="207"/>
      <c r="Q223" s="208"/>
      <c r="R223" s="206" t="s">
        <v>24</v>
      </c>
      <c r="S223" s="207"/>
      <c r="T223" s="208"/>
      <c r="U223" s="212" t="s">
        <v>23</v>
      </c>
    </row>
    <row r="224" spans="1:21" s="101" customFormat="1">
      <c r="A224" s="382"/>
      <c r="B224" s="200"/>
      <c r="C224" s="201"/>
      <c r="D224" s="201"/>
      <c r="E224" s="201"/>
      <c r="F224" s="201"/>
      <c r="G224" s="201"/>
      <c r="H224" s="201"/>
      <c r="I224" s="202"/>
      <c r="J224" s="212"/>
      <c r="K224" s="209"/>
      <c r="L224" s="210"/>
      <c r="M224" s="210"/>
      <c r="N224" s="210"/>
      <c r="O224" s="209"/>
      <c r="P224" s="210"/>
      <c r="Q224" s="211"/>
      <c r="R224" s="209"/>
      <c r="S224" s="210"/>
      <c r="T224" s="211"/>
      <c r="U224" s="212"/>
    </row>
    <row r="225" spans="1:21" s="101" customFormat="1">
      <c r="A225" s="382"/>
      <c r="B225" s="194"/>
      <c r="C225" s="195"/>
      <c r="D225" s="195"/>
      <c r="E225" s="195"/>
      <c r="F225" s="195"/>
      <c r="G225" s="195"/>
      <c r="H225" s="195"/>
      <c r="I225" s="196"/>
      <c r="J225" s="212"/>
      <c r="K225" s="98" t="s">
        <v>29</v>
      </c>
      <c r="L225" s="98" t="s">
        <v>30</v>
      </c>
      <c r="M225" s="98" t="s">
        <v>31</v>
      </c>
      <c r="N225" s="98" t="s">
        <v>106</v>
      </c>
      <c r="O225" s="98" t="s">
        <v>35</v>
      </c>
      <c r="P225" s="98" t="s">
        <v>7</v>
      </c>
      <c r="Q225" s="98" t="s">
        <v>32</v>
      </c>
      <c r="R225" s="98" t="s">
        <v>33</v>
      </c>
      <c r="S225" s="98" t="s">
        <v>29</v>
      </c>
      <c r="T225" s="98" t="s">
        <v>34</v>
      </c>
      <c r="U225" s="212"/>
    </row>
    <row r="226" spans="1:21" s="101" customFormat="1">
      <c r="A226" s="250" t="s">
        <v>141</v>
      </c>
      <c r="B226" s="250"/>
      <c r="C226" s="250"/>
      <c r="D226" s="250"/>
      <c r="E226" s="250"/>
      <c r="F226" s="250"/>
      <c r="G226" s="250"/>
      <c r="H226" s="250"/>
      <c r="I226" s="250"/>
      <c r="J226" s="250"/>
      <c r="K226" s="250"/>
      <c r="L226" s="250"/>
      <c r="M226" s="250"/>
      <c r="N226" s="250"/>
      <c r="O226" s="250"/>
      <c r="P226" s="250"/>
      <c r="Q226" s="250"/>
      <c r="R226" s="250"/>
      <c r="S226" s="250"/>
      <c r="T226" s="250"/>
      <c r="U226" s="250"/>
    </row>
    <row r="227" spans="1:21" s="101" customFormat="1">
      <c r="A227" s="104" t="s">
        <v>142</v>
      </c>
      <c r="B227" s="256" t="s">
        <v>143</v>
      </c>
      <c r="C227" s="256"/>
      <c r="D227" s="256"/>
      <c r="E227" s="256"/>
      <c r="F227" s="256"/>
      <c r="G227" s="256"/>
      <c r="H227" s="256"/>
      <c r="I227" s="256"/>
      <c r="J227" s="16">
        <v>3</v>
      </c>
      <c r="K227" s="16">
        <v>2</v>
      </c>
      <c r="L227" s="16">
        <v>0</v>
      </c>
      <c r="M227" s="16">
        <v>0</v>
      </c>
      <c r="N227" s="16">
        <v>0</v>
      </c>
      <c r="O227" s="10">
        <f t="shared" ref="O227:O228" si="75">K227+L227+M227+N227</f>
        <v>2</v>
      </c>
      <c r="P227" s="10">
        <f t="shared" ref="P227:P228" si="76">Q227-O227</f>
        <v>3</v>
      </c>
      <c r="Q227" s="10">
        <f t="shared" ref="Q227:Q228" si="77">ROUND(PRODUCT(J227,25)/14,0)</f>
        <v>5</v>
      </c>
      <c r="R227" s="14"/>
      <c r="S227" s="5"/>
      <c r="T227" s="15" t="s">
        <v>34</v>
      </c>
      <c r="U227" s="5" t="s">
        <v>39</v>
      </c>
    </row>
    <row r="228" spans="1:21" s="101" customFormat="1" ht="12.75" customHeight="1">
      <c r="A228" s="257" t="s">
        <v>144</v>
      </c>
      <c r="B228" s="265" t="s">
        <v>145</v>
      </c>
      <c r="C228" s="266"/>
      <c r="D228" s="266"/>
      <c r="E228" s="266"/>
      <c r="F228" s="266"/>
      <c r="G228" s="266"/>
      <c r="H228" s="266"/>
      <c r="I228" s="267"/>
      <c r="J228" s="271">
        <v>3</v>
      </c>
      <c r="K228" s="271">
        <v>2</v>
      </c>
      <c r="L228" s="271">
        <v>0</v>
      </c>
      <c r="M228" s="271">
        <v>0</v>
      </c>
      <c r="N228" s="271">
        <v>0</v>
      </c>
      <c r="O228" s="273">
        <f t="shared" si="75"/>
        <v>2</v>
      </c>
      <c r="P228" s="273">
        <f t="shared" si="76"/>
        <v>3</v>
      </c>
      <c r="Q228" s="273">
        <f t="shared" si="77"/>
        <v>5</v>
      </c>
      <c r="R228" s="259"/>
      <c r="S228" s="261"/>
      <c r="T228" s="263" t="s">
        <v>34</v>
      </c>
      <c r="U228" s="261" t="s">
        <v>39</v>
      </c>
    </row>
    <row r="229" spans="1:21" s="101" customFormat="1">
      <c r="A229" s="258"/>
      <c r="B229" s="268"/>
      <c r="C229" s="269"/>
      <c r="D229" s="269"/>
      <c r="E229" s="269"/>
      <c r="F229" s="269"/>
      <c r="G229" s="269"/>
      <c r="H229" s="269"/>
      <c r="I229" s="270"/>
      <c r="J229" s="272"/>
      <c r="K229" s="272"/>
      <c r="L229" s="272"/>
      <c r="M229" s="272"/>
      <c r="N229" s="272"/>
      <c r="O229" s="274"/>
      <c r="P229" s="274"/>
      <c r="Q229" s="274"/>
      <c r="R229" s="260"/>
      <c r="S229" s="262"/>
      <c r="T229" s="264"/>
      <c r="U229" s="262"/>
    </row>
    <row r="230" spans="1:21" s="101" customFormat="1" ht="12.75" customHeight="1">
      <c r="A230" s="243" t="s">
        <v>139</v>
      </c>
      <c r="B230" s="243"/>
      <c r="C230" s="243"/>
      <c r="D230" s="243"/>
      <c r="E230" s="243"/>
      <c r="F230" s="243"/>
      <c r="G230" s="243"/>
      <c r="H230" s="243"/>
      <c r="I230" s="243"/>
      <c r="J230" s="102">
        <f>SUM(J227:J229)</f>
        <v>6</v>
      </c>
      <c r="K230" s="102">
        <f t="shared" ref="K230:Q230" si="78">SUM(K227:K229)</f>
        <v>4</v>
      </c>
      <c r="L230" s="102">
        <f t="shared" si="78"/>
        <v>0</v>
      </c>
      <c r="M230" s="102">
        <f t="shared" si="78"/>
        <v>0</v>
      </c>
      <c r="N230" s="102">
        <f t="shared" si="78"/>
        <v>0</v>
      </c>
      <c r="O230" s="102">
        <f t="shared" si="78"/>
        <v>4</v>
      </c>
      <c r="P230" s="102">
        <f t="shared" si="78"/>
        <v>6</v>
      </c>
      <c r="Q230" s="102">
        <f t="shared" si="78"/>
        <v>10</v>
      </c>
      <c r="R230" s="102">
        <f>COUNTIF(R227:R229,"E")</f>
        <v>0</v>
      </c>
      <c r="S230" s="102">
        <f>COUNTIF(S227:S229,"C")</f>
        <v>0</v>
      </c>
      <c r="T230" s="102">
        <f>COUNTIF(T227:T229,"VP")</f>
        <v>2</v>
      </c>
      <c r="U230" s="56">
        <f>COUNTA(U227:U229)</f>
        <v>2</v>
      </c>
    </row>
    <row r="231" spans="1:21" s="101" customFormat="1" ht="12.75" customHeight="1">
      <c r="A231" s="243" t="s">
        <v>50</v>
      </c>
      <c r="B231" s="243"/>
      <c r="C231" s="243"/>
      <c r="D231" s="243"/>
      <c r="E231" s="243"/>
      <c r="F231" s="243"/>
      <c r="G231" s="243"/>
      <c r="H231" s="243"/>
      <c r="I231" s="243"/>
      <c r="J231" s="243"/>
      <c r="K231" s="102">
        <f>SUM(K227:K229)*14</f>
        <v>56</v>
      </c>
      <c r="L231" s="102">
        <f t="shared" ref="L231:Q231" si="79">SUM(L227:L229)*14</f>
        <v>0</v>
      </c>
      <c r="M231" s="102">
        <f t="shared" si="79"/>
        <v>0</v>
      </c>
      <c r="N231" s="102">
        <f t="shared" si="79"/>
        <v>0</v>
      </c>
      <c r="O231" s="102">
        <f t="shared" si="79"/>
        <v>56</v>
      </c>
      <c r="P231" s="102">
        <f t="shared" si="79"/>
        <v>84</v>
      </c>
      <c r="Q231" s="102">
        <f t="shared" si="79"/>
        <v>140</v>
      </c>
      <c r="R231" s="252"/>
      <c r="S231" s="252"/>
      <c r="T231" s="252"/>
      <c r="U231" s="252"/>
    </row>
    <row r="232" spans="1:21" s="101" customFormat="1">
      <c r="A232" s="243"/>
      <c r="B232" s="243"/>
      <c r="C232" s="243"/>
      <c r="D232" s="243"/>
      <c r="E232" s="243"/>
      <c r="F232" s="243"/>
      <c r="G232" s="243"/>
      <c r="H232" s="243"/>
      <c r="I232" s="243"/>
      <c r="J232" s="243"/>
      <c r="K232" s="253">
        <f>SUM(K231:M231)</f>
        <v>56</v>
      </c>
      <c r="L232" s="254"/>
      <c r="M232" s="254"/>
      <c r="N232" s="255"/>
      <c r="O232" s="253">
        <f>SUM(O231:P231)</f>
        <v>140</v>
      </c>
      <c r="P232" s="254"/>
      <c r="Q232" s="255"/>
      <c r="R232" s="252"/>
      <c r="S232" s="252"/>
      <c r="T232" s="252"/>
      <c r="U232" s="252"/>
    </row>
    <row r="233" spans="1:21" s="101" customFormat="1" ht="12.75" customHeight="1">
      <c r="A233" s="244" t="s">
        <v>96</v>
      </c>
      <c r="B233" s="245"/>
      <c r="C233" s="245"/>
      <c r="D233" s="245"/>
      <c r="E233" s="245"/>
      <c r="F233" s="245"/>
      <c r="G233" s="245"/>
      <c r="H233" s="245"/>
      <c r="I233" s="245"/>
      <c r="J233" s="246"/>
      <c r="K233" s="229">
        <f>U230/SUM(U55,U72,U91,U104,U117,U130,U143,U157)</f>
        <v>3.3898305084745763E-2</v>
      </c>
      <c r="L233" s="229"/>
      <c r="M233" s="229"/>
      <c r="N233" s="229"/>
      <c r="O233" s="229"/>
      <c r="P233" s="229"/>
      <c r="Q233" s="229"/>
      <c r="R233" s="229"/>
      <c r="S233" s="229"/>
      <c r="T233" s="229"/>
      <c r="U233" s="229"/>
    </row>
    <row r="234" spans="1:21" s="101" customFormat="1">
      <c r="A234" s="247" t="s">
        <v>97</v>
      </c>
      <c r="B234" s="247"/>
      <c r="C234" s="247"/>
      <c r="D234" s="247"/>
      <c r="E234" s="247"/>
      <c r="F234" s="247"/>
      <c r="G234" s="247"/>
      <c r="H234" s="247"/>
      <c r="I234" s="247"/>
      <c r="J234" s="247"/>
      <c r="K234" s="229">
        <f>K232/(SUM(O55,O72,O91,O104,O117,O130,O143,O157)*14)</f>
        <v>1.8867924528301886E-2</v>
      </c>
      <c r="L234" s="229"/>
      <c r="M234" s="229"/>
      <c r="N234" s="229"/>
      <c r="O234" s="229"/>
      <c r="P234" s="229"/>
      <c r="Q234" s="229"/>
      <c r="R234" s="229"/>
      <c r="S234" s="229"/>
      <c r="T234" s="229"/>
      <c r="U234" s="229"/>
    </row>
    <row r="235" spans="1:21" s="101" customFormat="1" ht="12.75" customHeight="1">
      <c r="A235" s="394" t="s">
        <v>147</v>
      </c>
      <c r="B235" s="394"/>
      <c r="C235" s="394"/>
      <c r="D235" s="394"/>
      <c r="E235" s="394"/>
      <c r="F235" s="394"/>
      <c r="G235" s="394"/>
      <c r="H235" s="394"/>
      <c r="I235" s="394"/>
      <c r="J235" s="394"/>
      <c r="K235" s="394"/>
      <c r="L235" s="394"/>
      <c r="M235" s="394"/>
      <c r="N235" s="394"/>
      <c r="O235" s="394"/>
      <c r="P235" s="394"/>
      <c r="Q235" s="394"/>
      <c r="R235" s="394"/>
      <c r="S235" s="394"/>
      <c r="T235" s="394"/>
      <c r="U235" s="394"/>
    </row>
    <row r="236" spans="1:21" s="101" customFormat="1">
      <c r="A236" s="394"/>
      <c r="B236" s="394"/>
      <c r="C236" s="394"/>
      <c r="D236" s="394"/>
      <c r="E236" s="394"/>
      <c r="F236" s="394"/>
      <c r="G236" s="394"/>
      <c r="H236" s="394"/>
      <c r="I236" s="394"/>
      <c r="J236" s="394"/>
      <c r="K236" s="394"/>
      <c r="L236" s="394"/>
      <c r="M236" s="394"/>
      <c r="N236" s="394"/>
      <c r="O236" s="394"/>
      <c r="P236" s="394"/>
      <c r="Q236" s="394"/>
      <c r="R236" s="394"/>
      <c r="S236" s="394"/>
      <c r="T236" s="394"/>
      <c r="U236" s="394"/>
    </row>
    <row r="237" spans="1:21" s="101" customFormat="1">
      <c r="A237" s="394"/>
      <c r="B237" s="394"/>
      <c r="C237" s="394"/>
      <c r="D237" s="394"/>
      <c r="E237" s="394"/>
      <c r="F237" s="394"/>
      <c r="G237" s="394"/>
      <c r="H237" s="394"/>
      <c r="I237" s="394"/>
      <c r="J237" s="394"/>
      <c r="K237" s="394"/>
      <c r="L237" s="394"/>
      <c r="M237" s="394"/>
      <c r="N237" s="394"/>
      <c r="O237" s="394"/>
      <c r="P237" s="394"/>
      <c r="Q237" s="394"/>
      <c r="R237" s="394"/>
      <c r="S237" s="394"/>
      <c r="T237" s="394"/>
      <c r="U237" s="394"/>
    </row>
    <row r="238" spans="1:21" s="101" customFormat="1">
      <c r="A238" s="109"/>
      <c r="B238" s="109"/>
      <c r="C238" s="109"/>
      <c r="D238" s="109"/>
      <c r="E238" s="109"/>
      <c r="F238" s="109"/>
      <c r="G238" s="109"/>
      <c r="H238" s="109"/>
      <c r="I238" s="109"/>
      <c r="J238" s="109"/>
      <c r="K238" s="52"/>
      <c r="L238" s="52"/>
      <c r="M238" s="52"/>
      <c r="N238" s="52"/>
      <c r="O238" s="52"/>
      <c r="P238" s="52"/>
      <c r="Q238" s="52"/>
      <c r="R238" s="52"/>
      <c r="S238" s="52"/>
      <c r="T238" s="52"/>
      <c r="U238" s="52"/>
    </row>
    <row r="239" spans="1:21" s="101" customFormat="1">
      <c r="A239" s="382" t="s">
        <v>146</v>
      </c>
      <c r="B239" s="382"/>
      <c r="C239" s="382"/>
      <c r="D239" s="382"/>
      <c r="E239" s="382"/>
      <c r="F239" s="382"/>
      <c r="G239" s="382"/>
      <c r="H239" s="382"/>
      <c r="I239" s="382"/>
      <c r="J239" s="382"/>
      <c r="K239" s="382"/>
      <c r="L239" s="382"/>
      <c r="M239" s="382"/>
      <c r="N239" s="382"/>
      <c r="O239" s="382"/>
      <c r="P239" s="382"/>
      <c r="Q239" s="382"/>
      <c r="R239" s="382"/>
      <c r="S239" s="382"/>
      <c r="T239" s="382"/>
      <c r="U239" s="382"/>
    </row>
    <row r="240" spans="1:21" s="101" customFormat="1">
      <c r="A240" s="382"/>
      <c r="B240" s="382"/>
      <c r="C240" s="382"/>
      <c r="D240" s="382"/>
      <c r="E240" s="382"/>
      <c r="F240" s="382"/>
      <c r="G240" s="382"/>
      <c r="H240" s="382"/>
      <c r="I240" s="382"/>
      <c r="J240" s="382"/>
      <c r="K240" s="382"/>
      <c r="L240" s="382"/>
      <c r="M240" s="382"/>
      <c r="N240" s="382"/>
      <c r="O240" s="382"/>
      <c r="P240" s="382"/>
      <c r="Q240" s="382"/>
      <c r="R240" s="382"/>
      <c r="S240" s="382"/>
      <c r="T240" s="382"/>
      <c r="U240" s="382"/>
    </row>
    <row r="241" spans="1:21" s="101" customFormat="1" ht="12.75" customHeight="1">
      <c r="A241" s="200"/>
      <c r="B241" s="201"/>
      <c r="C241" s="201"/>
      <c r="D241" s="201"/>
      <c r="E241" s="201"/>
      <c r="F241" s="201"/>
      <c r="G241" s="201"/>
      <c r="H241" s="201"/>
      <c r="I241" s="202"/>
      <c r="J241" s="204" t="s">
        <v>40</v>
      </c>
      <c r="K241" s="206" t="s">
        <v>25</v>
      </c>
      <c r="L241" s="207"/>
      <c r="M241" s="207"/>
      <c r="N241" s="207"/>
      <c r="O241" s="206" t="s">
        <v>41</v>
      </c>
      <c r="P241" s="207"/>
      <c r="Q241" s="208"/>
      <c r="R241" s="206" t="s">
        <v>24</v>
      </c>
      <c r="S241" s="207"/>
      <c r="T241" s="208"/>
      <c r="U241" s="212" t="s">
        <v>23</v>
      </c>
    </row>
    <row r="242" spans="1:21" s="101" customFormat="1">
      <c r="A242" s="200"/>
      <c r="B242" s="201"/>
      <c r="C242" s="201"/>
      <c r="D242" s="201"/>
      <c r="E242" s="201"/>
      <c r="F242" s="201"/>
      <c r="G242" s="201"/>
      <c r="H242" s="201"/>
      <c r="I242" s="202"/>
      <c r="J242" s="204"/>
      <c r="K242" s="209"/>
      <c r="L242" s="210"/>
      <c r="M242" s="210"/>
      <c r="N242" s="210"/>
      <c r="O242" s="209"/>
      <c r="P242" s="210"/>
      <c r="Q242" s="211"/>
      <c r="R242" s="209"/>
      <c r="S242" s="210"/>
      <c r="T242" s="211"/>
      <c r="U242" s="212"/>
    </row>
    <row r="243" spans="1:21" s="101" customFormat="1">
      <c r="A243" s="194"/>
      <c r="B243" s="195"/>
      <c r="C243" s="195"/>
      <c r="D243" s="195"/>
      <c r="E243" s="195"/>
      <c r="F243" s="195"/>
      <c r="G243" s="195"/>
      <c r="H243" s="195"/>
      <c r="I243" s="196"/>
      <c r="J243" s="205"/>
      <c r="K243" s="98" t="s">
        <v>29</v>
      </c>
      <c r="L243" s="98" t="s">
        <v>30</v>
      </c>
      <c r="M243" s="98" t="s">
        <v>31</v>
      </c>
      <c r="N243" s="98" t="s">
        <v>106</v>
      </c>
      <c r="O243" s="98" t="s">
        <v>35</v>
      </c>
      <c r="P243" s="98" t="s">
        <v>7</v>
      </c>
      <c r="Q243" s="98" t="s">
        <v>32</v>
      </c>
      <c r="R243" s="98" t="s">
        <v>33</v>
      </c>
      <c r="S243" s="98" t="s">
        <v>29</v>
      </c>
      <c r="T243" s="98" t="s">
        <v>34</v>
      </c>
      <c r="U243" s="212"/>
    </row>
    <row r="244" spans="1:21" s="101" customFormat="1" ht="12.75" customHeight="1">
      <c r="A244" s="243" t="s">
        <v>139</v>
      </c>
      <c r="B244" s="243"/>
      <c r="C244" s="243"/>
      <c r="D244" s="243"/>
      <c r="E244" s="243"/>
      <c r="F244" s="243"/>
      <c r="G244" s="243"/>
      <c r="H244" s="243"/>
      <c r="I244" s="243"/>
      <c r="J244" s="102">
        <f t="shared" ref="J244:U244" si="80">J216+J230</f>
        <v>32</v>
      </c>
      <c r="K244" s="102">
        <f t="shared" si="80"/>
        <v>12</v>
      </c>
      <c r="L244" s="102">
        <f t="shared" si="80"/>
        <v>9</v>
      </c>
      <c r="M244" s="102">
        <f t="shared" si="80"/>
        <v>6</v>
      </c>
      <c r="N244" s="102">
        <f t="shared" si="80"/>
        <v>0</v>
      </c>
      <c r="O244" s="102">
        <f t="shared" si="80"/>
        <v>27</v>
      </c>
      <c r="P244" s="102">
        <f t="shared" si="80"/>
        <v>24</v>
      </c>
      <c r="Q244" s="102">
        <f t="shared" si="80"/>
        <v>51</v>
      </c>
      <c r="R244" s="102">
        <f t="shared" si="80"/>
        <v>0</v>
      </c>
      <c r="S244" s="102">
        <f t="shared" si="80"/>
        <v>1</v>
      </c>
      <c r="T244" s="102">
        <f t="shared" si="80"/>
        <v>9</v>
      </c>
      <c r="U244" s="102">
        <f t="shared" si="80"/>
        <v>10</v>
      </c>
    </row>
    <row r="245" spans="1:21" s="101" customFormat="1" ht="12.75" customHeight="1">
      <c r="A245" s="243" t="s">
        <v>50</v>
      </c>
      <c r="B245" s="243"/>
      <c r="C245" s="243"/>
      <c r="D245" s="243"/>
      <c r="E245" s="243"/>
      <c r="F245" s="243"/>
      <c r="G245" s="243"/>
      <c r="H245" s="243"/>
      <c r="I245" s="243"/>
      <c r="J245" s="243"/>
      <c r="K245" s="102">
        <f t="shared" ref="K245:Q245" si="81">K217+K231</f>
        <v>168</v>
      </c>
      <c r="L245" s="102">
        <f t="shared" si="81"/>
        <v>126</v>
      </c>
      <c r="M245" s="102">
        <f t="shared" si="81"/>
        <v>84</v>
      </c>
      <c r="N245" s="102">
        <f t="shared" si="81"/>
        <v>0</v>
      </c>
      <c r="O245" s="102">
        <f t="shared" si="81"/>
        <v>378</v>
      </c>
      <c r="P245" s="102">
        <f t="shared" si="81"/>
        <v>336</v>
      </c>
      <c r="Q245" s="102">
        <f t="shared" si="81"/>
        <v>714</v>
      </c>
      <c r="R245" s="252"/>
      <c r="S245" s="252"/>
      <c r="T245" s="252"/>
      <c r="U245" s="252"/>
    </row>
    <row r="246" spans="1:21" s="101" customFormat="1">
      <c r="A246" s="243"/>
      <c r="B246" s="243"/>
      <c r="C246" s="243"/>
      <c r="D246" s="243"/>
      <c r="E246" s="243"/>
      <c r="F246" s="243"/>
      <c r="G246" s="243"/>
      <c r="H246" s="243"/>
      <c r="I246" s="243"/>
      <c r="J246" s="243"/>
      <c r="K246" s="253">
        <f>K218+K232</f>
        <v>378</v>
      </c>
      <c r="L246" s="254"/>
      <c r="M246" s="254"/>
      <c r="N246" s="255"/>
      <c r="O246" s="253">
        <f>O218+O232</f>
        <v>714</v>
      </c>
      <c r="P246" s="254"/>
      <c r="Q246" s="255"/>
      <c r="R246" s="252"/>
      <c r="S246" s="252"/>
      <c r="T246" s="252"/>
      <c r="U246" s="252"/>
    </row>
    <row r="247" spans="1:21" s="101" customFormat="1" ht="12.75" customHeight="1">
      <c r="A247" s="244" t="s">
        <v>96</v>
      </c>
      <c r="B247" s="245"/>
      <c r="C247" s="245"/>
      <c r="D247" s="245"/>
      <c r="E247" s="245"/>
      <c r="F247" s="245"/>
      <c r="G247" s="245"/>
      <c r="H247" s="245"/>
      <c r="I247" s="245"/>
      <c r="J247" s="246"/>
      <c r="K247" s="229">
        <f>U244/SUM(U55,U72,U91,U104,U117,U130,U143,U157)</f>
        <v>0.16949152542372881</v>
      </c>
      <c r="L247" s="229"/>
      <c r="M247" s="229"/>
      <c r="N247" s="229"/>
      <c r="O247" s="229"/>
      <c r="P247" s="229"/>
      <c r="Q247" s="229"/>
      <c r="R247" s="229"/>
      <c r="S247" s="229"/>
      <c r="T247" s="229"/>
      <c r="U247" s="229"/>
    </row>
    <row r="248" spans="1:21" s="101" customFormat="1">
      <c r="A248" s="247" t="s">
        <v>97</v>
      </c>
      <c r="B248" s="247"/>
      <c r="C248" s="247"/>
      <c r="D248" s="247"/>
      <c r="E248" s="247"/>
      <c r="F248" s="247"/>
      <c r="G248" s="247"/>
      <c r="H248" s="247"/>
      <c r="I248" s="247"/>
      <c r="J248" s="247"/>
      <c r="K248" s="229">
        <f>K246/(SUM(O55,O72,O91,O104,O117,O130,O143,O157)*14)</f>
        <v>0.12735849056603774</v>
      </c>
      <c r="L248" s="229"/>
      <c r="M248" s="229"/>
      <c r="N248" s="229"/>
      <c r="O248" s="229"/>
      <c r="P248" s="229"/>
      <c r="Q248" s="229"/>
      <c r="R248" s="229"/>
      <c r="S248" s="229"/>
      <c r="T248" s="229"/>
      <c r="U248" s="229"/>
    </row>
    <row r="249" spans="1:21" s="101" customFormat="1">
      <c r="A249" s="108"/>
      <c r="B249" s="108"/>
      <c r="C249" s="108"/>
      <c r="D249" s="108"/>
      <c r="E249" s="108"/>
      <c r="F249" s="108"/>
      <c r="G249" s="108"/>
      <c r="H249" s="108"/>
      <c r="I249" s="108"/>
      <c r="J249" s="108"/>
      <c r="K249" s="52"/>
      <c r="L249" s="52"/>
      <c r="M249" s="52"/>
      <c r="N249" s="52"/>
      <c r="O249" s="52"/>
      <c r="P249" s="52"/>
      <c r="Q249" s="52"/>
      <c r="R249" s="52"/>
      <c r="S249" s="52"/>
      <c r="T249" s="52"/>
      <c r="U249" s="52"/>
    </row>
    <row r="250" spans="1:21" s="41" customFormat="1">
      <c r="A250" s="6"/>
      <c r="B250" s="6"/>
      <c r="C250" s="6"/>
      <c r="D250" s="6"/>
      <c r="E250" s="6"/>
      <c r="F250" s="6"/>
      <c r="G250" s="6"/>
      <c r="H250" s="6"/>
      <c r="I250" s="6"/>
      <c r="J250" s="6"/>
      <c r="K250" s="7"/>
      <c r="L250" s="7"/>
      <c r="M250" s="7"/>
      <c r="N250" s="7"/>
      <c r="O250" s="8"/>
      <c r="P250" s="8"/>
      <c r="Q250" s="8"/>
      <c r="R250" s="8"/>
      <c r="S250" s="8"/>
      <c r="T250" s="8"/>
      <c r="U250" s="8"/>
    </row>
    <row r="251" spans="1:21" s="101" customFormat="1" ht="15" customHeight="1">
      <c r="A251" s="230" t="s">
        <v>57</v>
      </c>
      <c r="B251" s="230"/>
      <c r="C251" s="230"/>
      <c r="D251" s="230"/>
      <c r="E251" s="230"/>
      <c r="F251" s="230"/>
      <c r="G251" s="230"/>
      <c r="H251" s="230"/>
      <c r="I251" s="230"/>
      <c r="J251" s="230"/>
      <c r="K251" s="230"/>
      <c r="L251" s="230"/>
      <c r="M251" s="230"/>
      <c r="N251" s="230"/>
      <c r="O251" s="230"/>
      <c r="P251" s="230"/>
      <c r="Q251" s="230"/>
      <c r="R251" s="230"/>
      <c r="S251" s="230"/>
      <c r="T251" s="230"/>
      <c r="U251" s="230"/>
    </row>
    <row r="252" spans="1:21">
      <c r="A252" s="195"/>
      <c r="B252" s="195"/>
      <c r="C252" s="195"/>
      <c r="D252" s="195"/>
      <c r="E252" s="195"/>
      <c r="F252" s="195"/>
      <c r="G252" s="195"/>
      <c r="H252" s="195"/>
      <c r="I252" s="195"/>
      <c r="J252" s="195"/>
      <c r="K252" s="195"/>
      <c r="L252" s="195"/>
      <c r="M252" s="195"/>
      <c r="N252" s="195"/>
      <c r="O252" s="195"/>
      <c r="P252" s="195"/>
      <c r="Q252" s="195"/>
      <c r="R252" s="195"/>
      <c r="S252" s="195"/>
      <c r="T252" s="195"/>
      <c r="U252" s="195"/>
    </row>
    <row r="253" spans="1:21">
      <c r="A253" s="231" t="s">
        <v>58</v>
      </c>
      <c r="B253" s="232"/>
      <c r="C253" s="232"/>
      <c r="D253" s="232"/>
      <c r="E253" s="232"/>
      <c r="F253" s="232"/>
      <c r="G253" s="232"/>
      <c r="H253" s="232"/>
      <c r="I253" s="232"/>
      <c r="J253" s="232"/>
      <c r="K253" s="232"/>
      <c r="L253" s="232"/>
      <c r="M253" s="232"/>
      <c r="N253" s="232"/>
      <c r="O253" s="232"/>
      <c r="P253" s="232"/>
      <c r="Q253" s="232"/>
      <c r="R253" s="232"/>
      <c r="S253" s="232"/>
      <c r="T253" s="232"/>
      <c r="U253" s="233"/>
    </row>
    <row r="254" spans="1:21" s="101" customFormat="1">
      <c r="A254" s="234"/>
      <c r="B254" s="235"/>
      <c r="C254" s="235"/>
      <c r="D254" s="235"/>
      <c r="E254" s="235"/>
      <c r="F254" s="235"/>
      <c r="G254" s="235"/>
      <c r="H254" s="235"/>
      <c r="I254" s="235"/>
      <c r="J254" s="235"/>
      <c r="K254" s="235"/>
      <c r="L254" s="235"/>
      <c r="M254" s="235"/>
      <c r="N254" s="235"/>
      <c r="O254" s="235"/>
      <c r="P254" s="235"/>
      <c r="Q254" s="235"/>
      <c r="R254" s="235"/>
      <c r="S254" s="235"/>
      <c r="T254" s="235"/>
      <c r="U254" s="236"/>
    </row>
    <row r="255" spans="1:21" ht="12.75" customHeight="1">
      <c r="A255" s="249" t="s">
        <v>28</v>
      </c>
      <c r="B255" s="249" t="s">
        <v>27</v>
      </c>
      <c r="C255" s="249"/>
      <c r="D255" s="249"/>
      <c r="E255" s="249"/>
      <c r="F255" s="249"/>
      <c r="G255" s="249"/>
      <c r="H255" s="249"/>
      <c r="I255" s="249"/>
      <c r="J255" s="248" t="s">
        <v>40</v>
      </c>
      <c r="K255" s="237" t="s">
        <v>25</v>
      </c>
      <c r="L255" s="238"/>
      <c r="M255" s="238"/>
      <c r="N255" s="239"/>
      <c r="O255" s="237" t="s">
        <v>41</v>
      </c>
      <c r="P255" s="238"/>
      <c r="Q255" s="239"/>
      <c r="R255" s="237" t="s">
        <v>24</v>
      </c>
      <c r="S255" s="238"/>
      <c r="T255" s="239"/>
      <c r="U255" s="248" t="s">
        <v>23</v>
      </c>
    </row>
    <row r="256" spans="1:21" s="101" customFormat="1">
      <c r="A256" s="249"/>
      <c r="B256" s="249"/>
      <c r="C256" s="249"/>
      <c r="D256" s="249"/>
      <c r="E256" s="249"/>
      <c r="F256" s="249"/>
      <c r="G256" s="249"/>
      <c r="H256" s="249"/>
      <c r="I256" s="249"/>
      <c r="J256" s="248"/>
      <c r="K256" s="240"/>
      <c r="L256" s="241"/>
      <c r="M256" s="241"/>
      <c r="N256" s="242"/>
      <c r="O256" s="240"/>
      <c r="P256" s="241"/>
      <c r="Q256" s="242"/>
      <c r="R256" s="240"/>
      <c r="S256" s="241"/>
      <c r="T256" s="242"/>
      <c r="U256" s="248"/>
    </row>
    <row r="257" spans="1:27">
      <c r="A257" s="249"/>
      <c r="B257" s="249"/>
      <c r="C257" s="249"/>
      <c r="D257" s="249"/>
      <c r="E257" s="249"/>
      <c r="F257" s="249"/>
      <c r="G257" s="249"/>
      <c r="H257" s="249"/>
      <c r="I257" s="249"/>
      <c r="J257" s="248"/>
      <c r="K257" s="18" t="s">
        <v>29</v>
      </c>
      <c r="L257" s="18" t="s">
        <v>30</v>
      </c>
      <c r="M257" s="18" t="s">
        <v>31</v>
      </c>
      <c r="N257" s="74" t="s">
        <v>106</v>
      </c>
      <c r="O257" s="57" t="s">
        <v>35</v>
      </c>
      <c r="P257" s="57" t="s">
        <v>7</v>
      </c>
      <c r="Q257" s="57" t="s">
        <v>32</v>
      </c>
      <c r="R257" s="57" t="s">
        <v>33</v>
      </c>
      <c r="S257" s="57" t="s">
        <v>29</v>
      </c>
      <c r="T257" s="57" t="s">
        <v>34</v>
      </c>
      <c r="U257" s="248"/>
    </row>
    <row r="258" spans="1:27">
      <c r="A258" s="19" t="str">
        <f t="shared" ref="A258:A267" si="82">IF(ISNA(INDEX($A$42:$U$249,MATCH($B258,$B$42:$B$249,0),1)),"",INDEX($A$42:$U$249,MATCH($B258,$B$42:$B$249,0),1))</f>
        <v>BLX0001</v>
      </c>
      <c r="B258" s="301" t="s">
        <v>229</v>
      </c>
      <c r="C258" s="301"/>
      <c r="D258" s="301"/>
      <c r="E258" s="301"/>
      <c r="F258" s="301"/>
      <c r="G258" s="301"/>
      <c r="H258" s="301"/>
      <c r="I258" s="301"/>
      <c r="J258" s="10">
        <f t="shared" ref="J258:J267" si="83">IF(ISNA(INDEX($A$42:$U$249,MATCH($B258,$B$42:$B$249,0),10)),"",INDEX($A$42:$U$249,MATCH($B258,$B$42:$B$249,0),10))</f>
        <v>5</v>
      </c>
      <c r="K258" s="10">
        <f t="shared" ref="K258:K267" si="84">IF(ISNA(INDEX($A$42:$U$249,MATCH($B258,$B$42:$B$249,0),11)),"",INDEX($A$42:$U$249,MATCH($B258,$B$42:$B$249,0),11))</f>
        <v>2</v>
      </c>
      <c r="L258" s="10">
        <f t="shared" ref="L258:L267" si="85">IF(ISNA(INDEX($A$42:$U$249,MATCH($B258,$B$42:$B$249,0),12)),"",INDEX($A$42:$U$249,MATCH($B258,$B$42:$B$249,0),12))</f>
        <v>2</v>
      </c>
      <c r="M258" s="10">
        <f t="shared" ref="M258:M267" si="86">IF(ISNA(INDEX($A$42:$U$249,MATCH($B258,$B$42:$B$249,0),13)),"",INDEX($A$42:$U$249,MATCH($B258,$B$42:$B$249,0),13))</f>
        <v>1</v>
      </c>
      <c r="N258" s="10">
        <f t="shared" ref="N258:N267" si="87">IF(ISNA(INDEX($A$42:$U$249,MATCH($B258,$B$42:$B$249,0),14)),"",INDEX($A$42:$U$249,MATCH($B258,$B$42:$B$249,0),14))</f>
        <v>0</v>
      </c>
      <c r="O258" s="10">
        <f t="shared" ref="O258:O267" si="88">IF(ISNA(INDEX($A$42:$U$249,MATCH($B258,$B$42:$B$249,0),15)),"",INDEX($A$42:$U$249,MATCH($B258,$B$42:$B$249,0),15))</f>
        <v>5</v>
      </c>
      <c r="P258" s="10">
        <f t="shared" ref="P258:P267" si="89">IF(ISNA(INDEX($A$42:$U$249,MATCH($B258,$B$42:$B$249,0),16)),"",INDEX($A$42:$U$249,MATCH($B258,$B$42:$B$249,0),16))</f>
        <v>4</v>
      </c>
      <c r="Q258" s="10">
        <f t="shared" ref="Q258:Q267" si="90">IF(ISNA(INDEX($A$42:$U$249,MATCH($B258,$B$42:$B$249,0),17)),"",INDEX($A$42:$U$249,MATCH($B258,$B$42:$B$249,0),17))</f>
        <v>9</v>
      </c>
      <c r="R258" s="17">
        <f t="shared" ref="R258:R267" si="91">IF(ISNA(INDEX($A$42:$U$249,MATCH($B258,$B$42:$B$249,0),18)),"",INDEX($A$42:$U$249,MATCH($B258,$B$42:$B$249,0),18))</f>
        <v>0</v>
      </c>
      <c r="S258" s="17" t="str">
        <f t="shared" ref="S258:S267" si="92">IF(ISNA(INDEX($A$42:$U$249,MATCH($B258,$B$42:$B$249,0),19)),"",INDEX($A$42:$U$249,MATCH($B258,$B$42:$B$249,0),19))</f>
        <v>C</v>
      </c>
      <c r="T258" s="17">
        <f t="shared" ref="T258:T267" si="93">IF(ISNA(INDEX($A$42:$U$249,MATCH($B258,$B$42:$B$249,0),20)),"",INDEX($A$42:$U$249,MATCH($B258,$B$42:$B$249,0),20))</f>
        <v>0</v>
      </c>
      <c r="U258" s="17" t="str">
        <f t="shared" ref="U258:U267" si="94">IF(ISNA(INDEX($A$42:$U$249,MATCH($B258,$B$42:$B$249,0),21)),"",INDEX($A$42:$U$249,MATCH($B258,$B$42:$B$249,0),21))</f>
        <v>DF</v>
      </c>
    </row>
    <row r="259" spans="1:27">
      <c r="A259" s="19" t="str">
        <f t="shared" si="82"/>
        <v>BLR1102</v>
      </c>
      <c r="B259" s="301" t="s">
        <v>166</v>
      </c>
      <c r="C259" s="301"/>
      <c r="D259" s="301"/>
      <c r="E259" s="301"/>
      <c r="F259" s="301"/>
      <c r="G259" s="301"/>
      <c r="H259" s="301"/>
      <c r="I259" s="301"/>
      <c r="J259" s="10">
        <f t="shared" si="83"/>
        <v>4</v>
      </c>
      <c r="K259" s="10">
        <f t="shared" si="84"/>
        <v>2</v>
      </c>
      <c r="L259" s="10">
        <f t="shared" si="85"/>
        <v>0</v>
      </c>
      <c r="M259" s="10">
        <f t="shared" si="86"/>
        <v>2</v>
      </c>
      <c r="N259" s="10">
        <f t="shared" si="87"/>
        <v>0</v>
      </c>
      <c r="O259" s="10">
        <f t="shared" si="88"/>
        <v>4</v>
      </c>
      <c r="P259" s="10">
        <f t="shared" si="89"/>
        <v>3</v>
      </c>
      <c r="Q259" s="10">
        <f t="shared" si="90"/>
        <v>7</v>
      </c>
      <c r="R259" s="17">
        <f t="shared" si="91"/>
        <v>0</v>
      </c>
      <c r="S259" s="17" t="str">
        <f t="shared" si="92"/>
        <v>C</v>
      </c>
      <c r="T259" s="17">
        <f t="shared" si="93"/>
        <v>0</v>
      </c>
      <c r="U259" s="17" t="str">
        <f t="shared" si="94"/>
        <v>DF</v>
      </c>
      <c r="V259" s="65"/>
      <c r="W259" s="65"/>
      <c r="X259" s="65"/>
      <c r="Y259" s="65"/>
      <c r="Z259" s="65"/>
      <c r="AA259" s="65"/>
    </row>
    <row r="260" spans="1:27">
      <c r="A260" s="19" t="str">
        <f t="shared" si="82"/>
        <v>BLR3103</v>
      </c>
      <c r="B260" s="301" t="s">
        <v>170</v>
      </c>
      <c r="C260" s="301"/>
      <c r="D260" s="301"/>
      <c r="E260" s="301"/>
      <c r="F260" s="301"/>
      <c r="G260" s="301"/>
      <c r="H260" s="301"/>
      <c r="I260" s="301"/>
      <c r="J260" s="10">
        <f t="shared" si="83"/>
        <v>4</v>
      </c>
      <c r="K260" s="10">
        <f t="shared" si="84"/>
        <v>2</v>
      </c>
      <c r="L260" s="10">
        <f t="shared" si="85"/>
        <v>2</v>
      </c>
      <c r="M260" s="10">
        <f t="shared" si="86"/>
        <v>0</v>
      </c>
      <c r="N260" s="10">
        <f t="shared" si="87"/>
        <v>0</v>
      </c>
      <c r="O260" s="10">
        <f t="shared" si="88"/>
        <v>4</v>
      </c>
      <c r="P260" s="10">
        <f t="shared" si="89"/>
        <v>3</v>
      </c>
      <c r="Q260" s="10">
        <f t="shared" si="90"/>
        <v>7</v>
      </c>
      <c r="R260" s="17" t="str">
        <f t="shared" si="91"/>
        <v>E</v>
      </c>
      <c r="S260" s="17">
        <f t="shared" si="92"/>
        <v>0</v>
      </c>
      <c r="T260" s="17">
        <f t="shared" si="93"/>
        <v>0</v>
      </c>
      <c r="U260" s="17" t="str">
        <f t="shared" si="94"/>
        <v>DF</v>
      </c>
      <c r="V260" s="65"/>
      <c r="W260" s="65"/>
      <c r="X260" s="65"/>
      <c r="Y260" s="65"/>
      <c r="Z260" s="65"/>
      <c r="AA260" s="65"/>
    </row>
    <row r="261" spans="1:27">
      <c r="A261" s="19" t="str">
        <f t="shared" si="82"/>
        <v>BLR3205</v>
      </c>
      <c r="B261" s="301" t="s">
        <v>185</v>
      </c>
      <c r="C261" s="301"/>
      <c r="D261" s="301"/>
      <c r="E261" s="301"/>
      <c r="F261" s="301"/>
      <c r="G261" s="301"/>
      <c r="H261" s="301"/>
      <c r="I261" s="301"/>
      <c r="J261" s="10">
        <f t="shared" si="83"/>
        <v>5</v>
      </c>
      <c r="K261" s="10">
        <f t="shared" si="84"/>
        <v>0</v>
      </c>
      <c r="L261" s="10">
        <f t="shared" si="85"/>
        <v>0</v>
      </c>
      <c r="M261" s="10">
        <f t="shared" si="86"/>
        <v>5</v>
      </c>
      <c r="N261" s="10">
        <f t="shared" si="87"/>
        <v>0</v>
      </c>
      <c r="O261" s="10">
        <f t="shared" si="88"/>
        <v>5</v>
      </c>
      <c r="P261" s="10">
        <f t="shared" si="89"/>
        <v>4</v>
      </c>
      <c r="Q261" s="10">
        <f t="shared" si="90"/>
        <v>9</v>
      </c>
      <c r="R261" s="17">
        <f t="shared" si="91"/>
        <v>0</v>
      </c>
      <c r="S261" s="17">
        <f t="shared" si="92"/>
        <v>0</v>
      </c>
      <c r="T261" s="17" t="str">
        <f t="shared" si="93"/>
        <v>VP</v>
      </c>
      <c r="U261" s="17" t="str">
        <f t="shared" si="94"/>
        <v>DF</v>
      </c>
      <c r="V261" s="65"/>
      <c r="W261" s="65"/>
      <c r="X261" s="65"/>
      <c r="Y261" s="65"/>
      <c r="Z261" s="65"/>
      <c r="AA261" s="65"/>
    </row>
    <row r="262" spans="1:27">
      <c r="A262" s="19" t="str">
        <f t="shared" si="82"/>
        <v>BLR3206</v>
      </c>
      <c r="B262" s="301" t="s">
        <v>187</v>
      </c>
      <c r="C262" s="301"/>
      <c r="D262" s="301"/>
      <c r="E262" s="301"/>
      <c r="F262" s="301"/>
      <c r="G262" s="301"/>
      <c r="H262" s="301"/>
      <c r="I262" s="301"/>
      <c r="J262" s="10">
        <f t="shared" si="83"/>
        <v>5</v>
      </c>
      <c r="K262" s="10">
        <f t="shared" si="84"/>
        <v>2</v>
      </c>
      <c r="L262" s="10">
        <f t="shared" si="85"/>
        <v>2</v>
      </c>
      <c r="M262" s="10">
        <f t="shared" si="86"/>
        <v>0</v>
      </c>
      <c r="N262" s="10">
        <f t="shared" si="87"/>
        <v>0</v>
      </c>
      <c r="O262" s="10">
        <f t="shared" si="88"/>
        <v>4</v>
      </c>
      <c r="P262" s="10">
        <f t="shared" si="89"/>
        <v>5</v>
      </c>
      <c r="Q262" s="10">
        <f t="shared" si="90"/>
        <v>9</v>
      </c>
      <c r="R262" s="17">
        <f t="shared" si="91"/>
        <v>0</v>
      </c>
      <c r="S262" s="17" t="str">
        <f t="shared" si="92"/>
        <v>C</v>
      </c>
      <c r="T262" s="17">
        <f t="shared" si="93"/>
        <v>0</v>
      </c>
      <c r="U262" s="17" t="str">
        <f t="shared" si="94"/>
        <v>DF</v>
      </c>
      <c r="V262" s="65"/>
      <c r="W262" s="65"/>
      <c r="X262" s="65"/>
      <c r="Y262" s="65"/>
      <c r="Z262" s="65"/>
      <c r="AA262" s="65"/>
    </row>
    <row r="263" spans="1:27" s="30" customFormat="1">
      <c r="A263" s="19" t="str">
        <f t="shared" si="82"/>
        <v>BLR3202</v>
      </c>
      <c r="B263" s="301" t="s">
        <v>179</v>
      </c>
      <c r="C263" s="301"/>
      <c r="D263" s="301"/>
      <c r="E263" s="301"/>
      <c r="F263" s="301"/>
      <c r="G263" s="301"/>
      <c r="H263" s="301"/>
      <c r="I263" s="301"/>
      <c r="J263" s="10">
        <f t="shared" si="83"/>
        <v>4</v>
      </c>
      <c r="K263" s="10">
        <f t="shared" si="84"/>
        <v>2</v>
      </c>
      <c r="L263" s="10">
        <f t="shared" si="85"/>
        <v>2</v>
      </c>
      <c r="M263" s="10">
        <f t="shared" si="86"/>
        <v>0</v>
      </c>
      <c r="N263" s="10">
        <f t="shared" si="87"/>
        <v>0</v>
      </c>
      <c r="O263" s="10">
        <f t="shared" si="88"/>
        <v>4</v>
      </c>
      <c r="P263" s="10">
        <f t="shared" si="89"/>
        <v>3</v>
      </c>
      <c r="Q263" s="10">
        <f t="shared" si="90"/>
        <v>7</v>
      </c>
      <c r="R263" s="17" t="str">
        <f t="shared" si="91"/>
        <v>E</v>
      </c>
      <c r="S263" s="17">
        <f t="shared" si="92"/>
        <v>0</v>
      </c>
      <c r="T263" s="17">
        <f t="shared" si="93"/>
        <v>0</v>
      </c>
      <c r="U263" s="17" t="str">
        <f t="shared" si="94"/>
        <v>DF</v>
      </c>
      <c r="V263" s="65"/>
      <c r="W263" s="65"/>
      <c r="X263" s="65"/>
      <c r="Y263" s="65"/>
      <c r="Z263" s="65"/>
      <c r="AA263" s="65"/>
    </row>
    <row r="264" spans="1:27">
      <c r="A264" s="19" t="str">
        <f t="shared" si="82"/>
        <v>BLR3304</v>
      </c>
      <c r="B264" s="301" t="s">
        <v>199</v>
      </c>
      <c r="C264" s="301"/>
      <c r="D264" s="301"/>
      <c r="E264" s="301"/>
      <c r="F264" s="301"/>
      <c r="G264" s="301"/>
      <c r="H264" s="301"/>
      <c r="I264" s="301"/>
      <c r="J264" s="10">
        <f t="shared" si="83"/>
        <v>4</v>
      </c>
      <c r="K264" s="10">
        <f t="shared" si="84"/>
        <v>2</v>
      </c>
      <c r="L264" s="10">
        <f t="shared" si="85"/>
        <v>2</v>
      </c>
      <c r="M264" s="10">
        <f t="shared" si="86"/>
        <v>1</v>
      </c>
      <c r="N264" s="10">
        <f t="shared" si="87"/>
        <v>0</v>
      </c>
      <c r="O264" s="10">
        <f t="shared" si="88"/>
        <v>5</v>
      </c>
      <c r="P264" s="10">
        <f t="shared" si="89"/>
        <v>2</v>
      </c>
      <c r="Q264" s="10">
        <f t="shared" si="90"/>
        <v>7</v>
      </c>
      <c r="R264" s="17">
        <f t="shared" si="91"/>
        <v>0</v>
      </c>
      <c r="S264" s="17">
        <f t="shared" si="92"/>
        <v>0</v>
      </c>
      <c r="T264" s="17" t="str">
        <f t="shared" si="93"/>
        <v>VP</v>
      </c>
      <c r="U264" s="17" t="str">
        <f t="shared" si="94"/>
        <v>DF</v>
      </c>
      <c r="V264" s="65"/>
      <c r="W264" s="65"/>
      <c r="X264" s="65"/>
      <c r="Y264" s="65"/>
      <c r="Z264" s="65"/>
      <c r="AA264" s="65"/>
    </row>
    <row r="265" spans="1:27" ht="27.6" customHeight="1">
      <c r="A265" s="19" t="str">
        <f t="shared" si="82"/>
        <v>BLR3305</v>
      </c>
      <c r="B265" s="302" t="s">
        <v>201</v>
      </c>
      <c r="C265" s="302"/>
      <c r="D265" s="302"/>
      <c r="E265" s="302"/>
      <c r="F265" s="302"/>
      <c r="G265" s="302"/>
      <c r="H265" s="302"/>
      <c r="I265" s="302"/>
      <c r="J265" s="10">
        <f t="shared" si="83"/>
        <v>4</v>
      </c>
      <c r="K265" s="10">
        <f t="shared" si="84"/>
        <v>2</v>
      </c>
      <c r="L265" s="10">
        <f t="shared" si="85"/>
        <v>1</v>
      </c>
      <c r="M265" s="10">
        <f t="shared" si="86"/>
        <v>0</v>
      </c>
      <c r="N265" s="10">
        <f t="shared" si="87"/>
        <v>0</v>
      </c>
      <c r="O265" s="10">
        <f t="shared" si="88"/>
        <v>3</v>
      </c>
      <c r="P265" s="10">
        <f t="shared" si="89"/>
        <v>4</v>
      </c>
      <c r="Q265" s="10">
        <f t="shared" si="90"/>
        <v>7</v>
      </c>
      <c r="R265" s="17" t="str">
        <f t="shared" si="91"/>
        <v>E</v>
      </c>
      <c r="S265" s="17">
        <f t="shared" si="92"/>
        <v>0</v>
      </c>
      <c r="T265" s="17">
        <f t="shared" si="93"/>
        <v>0</v>
      </c>
      <c r="U265" s="17" t="str">
        <f t="shared" si="94"/>
        <v>DF</v>
      </c>
      <c r="V265" s="65"/>
      <c r="W265" s="65"/>
      <c r="X265" s="65"/>
      <c r="Y265" s="65"/>
      <c r="Z265" s="65"/>
      <c r="AA265" s="65"/>
    </row>
    <row r="266" spans="1:27">
      <c r="A266" s="19" t="str">
        <f t="shared" si="82"/>
        <v>BLR3604</v>
      </c>
      <c r="B266" s="301" t="s">
        <v>239</v>
      </c>
      <c r="C266" s="301"/>
      <c r="D266" s="301"/>
      <c r="E266" s="301"/>
      <c r="F266" s="301"/>
      <c r="G266" s="301"/>
      <c r="H266" s="301"/>
      <c r="I266" s="301"/>
      <c r="J266" s="10">
        <f t="shared" si="83"/>
        <v>5</v>
      </c>
      <c r="K266" s="10">
        <f t="shared" si="84"/>
        <v>2</v>
      </c>
      <c r="L266" s="10">
        <f t="shared" si="85"/>
        <v>2</v>
      </c>
      <c r="M266" s="10">
        <f t="shared" si="86"/>
        <v>0</v>
      </c>
      <c r="N266" s="10">
        <f t="shared" si="87"/>
        <v>0</v>
      </c>
      <c r="O266" s="10">
        <f t="shared" si="88"/>
        <v>4</v>
      </c>
      <c r="P266" s="10">
        <f t="shared" si="89"/>
        <v>5</v>
      </c>
      <c r="Q266" s="10">
        <f t="shared" si="90"/>
        <v>9</v>
      </c>
      <c r="R266" s="17">
        <f t="shared" si="91"/>
        <v>0</v>
      </c>
      <c r="S266" s="17">
        <f t="shared" si="92"/>
        <v>0</v>
      </c>
      <c r="T266" s="17" t="str">
        <f t="shared" si="93"/>
        <v>VP</v>
      </c>
      <c r="U266" s="17" t="str">
        <f t="shared" si="94"/>
        <v>DF</v>
      </c>
      <c r="V266" s="65"/>
      <c r="W266" s="65"/>
      <c r="X266" s="65"/>
      <c r="Y266" s="65"/>
      <c r="Z266" s="65"/>
      <c r="AA266" s="65"/>
    </row>
    <row r="267" spans="1:27">
      <c r="A267" s="19" t="str">
        <f t="shared" si="82"/>
        <v>BLR3102</v>
      </c>
      <c r="B267" s="301" t="s">
        <v>168</v>
      </c>
      <c r="C267" s="301"/>
      <c r="D267" s="301"/>
      <c r="E267" s="301"/>
      <c r="F267" s="301"/>
      <c r="G267" s="301"/>
      <c r="H267" s="301"/>
      <c r="I267" s="301"/>
      <c r="J267" s="10">
        <f t="shared" si="83"/>
        <v>4</v>
      </c>
      <c r="K267" s="10">
        <f t="shared" si="84"/>
        <v>2</v>
      </c>
      <c r="L267" s="10">
        <f t="shared" si="85"/>
        <v>2</v>
      </c>
      <c r="M267" s="10">
        <f t="shared" si="86"/>
        <v>0</v>
      </c>
      <c r="N267" s="10">
        <f t="shared" si="87"/>
        <v>0</v>
      </c>
      <c r="O267" s="10">
        <f t="shared" si="88"/>
        <v>4</v>
      </c>
      <c r="P267" s="10">
        <f t="shared" si="89"/>
        <v>3</v>
      </c>
      <c r="Q267" s="10">
        <f t="shared" si="90"/>
        <v>7</v>
      </c>
      <c r="R267" s="17" t="str">
        <f t="shared" si="91"/>
        <v>E</v>
      </c>
      <c r="S267" s="17">
        <f t="shared" si="92"/>
        <v>0</v>
      </c>
      <c r="T267" s="17">
        <f t="shared" si="93"/>
        <v>0</v>
      </c>
      <c r="U267" s="17" t="str">
        <f t="shared" si="94"/>
        <v>DF</v>
      </c>
      <c r="V267" s="65"/>
      <c r="W267" s="65"/>
      <c r="X267" s="65"/>
      <c r="Y267" s="65"/>
      <c r="Z267" s="65"/>
      <c r="AA267" s="65"/>
    </row>
    <row r="268" spans="1:27">
      <c r="A268" s="396" t="s">
        <v>137</v>
      </c>
      <c r="B268" s="397"/>
      <c r="C268" s="397"/>
      <c r="D268" s="397"/>
      <c r="E268" s="397"/>
      <c r="F268" s="397"/>
      <c r="G268" s="397"/>
      <c r="H268" s="397"/>
      <c r="I268" s="398"/>
      <c r="J268" s="13">
        <f t="shared" ref="J268:Q268" si="95">SUM(J258:J267)</f>
        <v>44</v>
      </c>
      <c r="K268" s="13">
        <f t="shared" si="95"/>
        <v>18</v>
      </c>
      <c r="L268" s="13">
        <f t="shared" si="95"/>
        <v>15</v>
      </c>
      <c r="M268" s="13">
        <f t="shared" si="95"/>
        <v>9</v>
      </c>
      <c r="N268" s="77">
        <f t="shared" si="95"/>
        <v>0</v>
      </c>
      <c r="O268" s="13">
        <f t="shared" si="95"/>
        <v>42</v>
      </c>
      <c r="P268" s="13">
        <f t="shared" si="95"/>
        <v>36</v>
      </c>
      <c r="Q268" s="13">
        <f t="shared" si="95"/>
        <v>78</v>
      </c>
      <c r="R268" s="58">
        <f>COUNTIF(R258:R267,"E")</f>
        <v>4</v>
      </c>
      <c r="S268" s="58">
        <f>COUNTIF(S258:S267,"C")</f>
        <v>3</v>
      </c>
      <c r="T268" s="58">
        <f>COUNTIF(T258:T267,"VP")</f>
        <v>3</v>
      </c>
      <c r="U268" s="56">
        <f>COUNTA(U258:U267)</f>
        <v>10</v>
      </c>
      <c r="V268" s="30"/>
    </row>
    <row r="269" spans="1:27">
      <c r="A269" s="343" t="s">
        <v>50</v>
      </c>
      <c r="B269" s="344"/>
      <c r="C269" s="344"/>
      <c r="D269" s="344"/>
      <c r="E269" s="344"/>
      <c r="F269" s="344"/>
      <c r="G269" s="344"/>
      <c r="H269" s="344"/>
      <c r="I269" s="344"/>
      <c r="J269" s="345"/>
      <c r="K269" s="13">
        <f>K268*14</f>
        <v>252</v>
      </c>
      <c r="L269" s="13">
        <f t="shared" ref="L269:Q269" si="96">L268*14</f>
        <v>210</v>
      </c>
      <c r="M269" s="13">
        <f t="shared" si="96"/>
        <v>126</v>
      </c>
      <c r="N269" s="77">
        <f t="shared" si="96"/>
        <v>0</v>
      </c>
      <c r="O269" s="13">
        <f t="shared" si="96"/>
        <v>588</v>
      </c>
      <c r="P269" s="13">
        <f t="shared" si="96"/>
        <v>504</v>
      </c>
      <c r="Q269" s="13">
        <f t="shared" si="96"/>
        <v>1092</v>
      </c>
      <c r="R269" s="252"/>
      <c r="S269" s="252"/>
      <c r="T269" s="252"/>
      <c r="U269" s="252"/>
    </row>
    <row r="270" spans="1:27">
      <c r="A270" s="346"/>
      <c r="B270" s="347"/>
      <c r="C270" s="347"/>
      <c r="D270" s="347"/>
      <c r="E270" s="347"/>
      <c r="F270" s="347"/>
      <c r="G270" s="347"/>
      <c r="H270" s="347"/>
      <c r="I270" s="347"/>
      <c r="J270" s="348"/>
      <c r="K270" s="253">
        <f>SUM(K269:N269)</f>
        <v>588</v>
      </c>
      <c r="L270" s="254"/>
      <c r="M270" s="254"/>
      <c r="N270" s="255"/>
      <c r="O270" s="371">
        <f>SUM(O269:P269)</f>
        <v>1092</v>
      </c>
      <c r="P270" s="371"/>
      <c r="Q270" s="371"/>
      <c r="R270" s="252"/>
      <c r="S270" s="252"/>
      <c r="T270" s="252"/>
      <c r="U270" s="252"/>
    </row>
    <row r="271" spans="1:27" s="49" customFormat="1">
      <c r="A271" s="395" t="s">
        <v>96</v>
      </c>
      <c r="B271" s="395"/>
      <c r="C271" s="395"/>
      <c r="D271" s="395"/>
      <c r="E271" s="395"/>
      <c r="F271" s="395"/>
      <c r="G271" s="395"/>
      <c r="H271" s="395"/>
      <c r="I271" s="395"/>
      <c r="J271" s="395"/>
      <c r="K271" s="306">
        <f>U268/SUM(U55,U72,U91,U104,U117,U130,U143,U157)</f>
        <v>0.16949152542372881</v>
      </c>
      <c r="L271" s="307"/>
      <c r="M271" s="307"/>
      <c r="N271" s="307"/>
      <c r="O271" s="307"/>
      <c r="P271" s="307"/>
      <c r="Q271" s="307"/>
      <c r="R271" s="307"/>
      <c r="S271" s="307"/>
      <c r="T271" s="307"/>
      <c r="U271" s="308"/>
    </row>
    <row r="272" spans="1:27" s="49" customFormat="1">
      <c r="A272" s="303" t="s">
        <v>98</v>
      </c>
      <c r="B272" s="304"/>
      <c r="C272" s="304"/>
      <c r="D272" s="304"/>
      <c r="E272" s="304"/>
      <c r="F272" s="304"/>
      <c r="G272" s="304"/>
      <c r="H272" s="304"/>
      <c r="I272" s="304"/>
      <c r="J272" s="305"/>
      <c r="K272" s="306">
        <f>K270/(SUM(O55,O72,O91,O104,O117,O130,O143,O157)*14)</f>
        <v>0.19811320754716982</v>
      </c>
      <c r="L272" s="307"/>
      <c r="M272" s="307"/>
      <c r="N272" s="307"/>
      <c r="O272" s="307"/>
      <c r="P272" s="307"/>
      <c r="Q272" s="307"/>
      <c r="R272" s="307"/>
      <c r="S272" s="307"/>
      <c r="T272" s="307"/>
      <c r="U272" s="308"/>
    </row>
    <row r="274" spans="1:27">
      <c r="A274" s="206" t="s">
        <v>101</v>
      </c>
      <c r="B274" s="207"/>
      <c r="C274" s="207"/>
      <c r="D274" s="207"/>
      <c r="E274" s="207"/>
      <c r="F274" s="207"/>
      <c r="G274" s="207"/>
      <c r="H274" s="207"/>
      <c r="I274" s="207"/>
      <c r="J274" s="207"/>
      <c r="K274" s="207"/>
      <c r="L274" s="207"/>
      <c r="M274" s="207"/>
      <c r="N274" s="207"/>
      <c r="O274" s="207"/>
      <c r="P274" s="207"/>
      <c r="Q274" s="207"/>
      <c r="R274" s="207"/>
      <c r="S274" s="207"/>
      <c r="T274" s="207"/>
      <c r="U274" s="208"/>
    </row>
    <row r="275" spans="1:27" s="101" customFormat="1">
      <c r="A275" s="209"/>
      <c r="B275" s="210"/>
      <c r="C275" s="210"/>
      <c r="D275" s="210"/>
      <c r="E275" s="210"/>
      <c r="F275" s="210"/>
      <c r="G275" s="210"/>
      <c r="H275" s="210"/>
      <c r="I275" s="210"/>
      <c r="J275" s="210"/>
      <c r="K275" s="210"/>
      <c r="L275" s="210"/>
      <c r="M275" s="210"/>
      <c r="N275" s="210"/>
      <c r="O275" s="210"/>
      <c r="P275" s="210"/>
      <c r="Q275" s="210"/>
      <c r="R275" s="210"/>
      <c r="S275" s="210"/>
      <c r="T275" s="210"/>
      <c r="U275" s="211"/>
    </row>
    <row r="276" spans="1:27">
      <c r="A276" s="249" t="s">
        <v>28</v>
      </c>
      <c r="B276" s="249" t="s">
        <v>27</v>
      </c>
      <c r="C276" s="249"/>
      <c r="D276" s="249"/>
      <c r="E276" s="249"/>
      <c r="F276" s="249"/>
      <c r="G276" s="249"/>
      <c r="H276" s="249"/>
      <c r="I276" s="249"/>
      <c r="J276" s="248" t="s">
        <v>40</v>
      </c>
      <c r="K276" s="237" t="s">
        <v>25</v>
      </c>
      <c r="L276" s="238"/>
      <c r="M276" s="238"/>
      <c r="N276" s="239"/>
      <c r="O276" s="237" t="s">
        <v>41</v>
      </c>
      <c r="P276" s="238"/>
      <c r="Q276" s="239"/>
      <c r="R276" s="237" t="s">
        <v>24</v>
      </c>
      <c r="S276" s="238"/>
      <c r="T276" s="239"/>
      <c r="U276" s="248" t="s">
        <v>23</v>
      </c>
      <c r="V276" s="59"/>
      <c r="W276" s="59"/>
      <c r="X276" s="59"/>
      <c r="Y276" s="59"/>
      <c r="Z276" s="59"/>
      <c r="AA276" s="67"/>
    </row>
    <row r="277" spans="1:27" s="101" customFormat="1">
      <c r="A277" s="249"/>
      <c r="B277" s="249"/>
      <c r="C277" s="249"/>
      <c r="D277" s="249"/>
      <c r="E277" s="249"/>
      <c r="F277" s="249"/>
      <c r="G277" s="249"/>
      <c r="H277" s="249"/>
      <c r="I277" s="249"/>
      <c r="J277" s="248"/>
      <c r="K277" s="240"/>
      <c r="L277" s="241"/>
      <c r="M277" s="241"/>
      <c r="N277" s="242"/>
      <c r="O277" s="240"/>
      <c r="P277" s="241"/>
      <c r="Q277" s="242"/>
      <c r="R277" s="240"/>
      <c r="S277" s="241"/>
      <c r="T277" s="242"/>
      <c r="U277" s="248"/>
      <c r="V277" s="99"/>
      <c r="W277" s="99"/>
      <c r="X277" s="99"/>
      <c r="Y277" s="99"/>
      <c r="Z277" s="99"/>
      <c r="AA277" s="67"/>
    </row>
    <row r="278" spans="1:27">
      <c r="A278" s="249"/>
      <c r="B278" s="249"/>
      <c r="C278" s="249"/>
      <c r="D278" s="249"/>
      <c r="E278" s="249"/>
      <c r="F278" s="249"/>
      <c r="G278" s="249"/>
      <c r="H278" s="249"/>
      <c r="I278" s="249"/>
      <c r="J278" s="248"/>
      <c r="K278" s="57" t="s">
        <v>29</v>
      </c>
      <c r="L278" s="57" t="s">
        <v>30</v>
      </c>
      <c r="M278" s="57" t="s">
        <v>31</v>
      </c>
      <c r="N278" s="74" t="s">
        <v>106</v>
      </c>
      <c r="O278" s="57" t="s">
        <v>35</v>
      </c>
      <c r="P278" s="57" t="s">
        <v>7</v>
      </c>
      <c r="Q278" s="57" t="s">
        <v>32</v>
      </c>
      <c r="R278" s="57" t="s">
        <v>33</v>
      </c>
      <c r="S278" s="57" t="s">
        <v>29</v>
      </c>
      <c r="T278" s="57" t="s">
        <v>34</v>
      </c>
      <c r="U278" s="248"/>
      <c r="V278" s="59"/>
      <c r="W278" s="59"/>
      <c r="X278" s="59"/>
      <c r="Y278" s="59"/>
      <c r="Z278" s="59"/>
      <c r="AA278" s="67"/>
    </row>
    <row r="279" spans="1:27">
      <c r="A279" s="19" t="str">
        <f t="shared" ref="A279:A299" si="97">IF(ISNA(INDEX($A$42:$U$249,MATCH($B279,$B$42:$B$249,0),1)),"",INDEX($A$42:$U$249,MATCH($B279,$B$42:$B$249,0),1))</f>
        <v>BLR3104</v>
      </c>
      <c r="B279" s="301" t="s">
        <v>172</v>
      </c>
      <c r="C279" s="301"/>
      <c r="D279" s="301"/>
      <c r="E279" s="301"/>
      <c r="F279" s="301"/>
      <c r="G279" s="301"/>
      <c r="H279" s="301"/>
      <c r="I279" s="301"/>
      <c r="J279" s="10">
        <f t="shared" ref="J279:J299" si="98">IF(ISNA(INDEX($A$42:$U$249,MATCH($B279,$B$42:$B$249,0),10)),"",INDEX($A$42:$U$249,MATCH($B279,$B$42:$B$249,0),10))</f>
        <v>4</v>
      </c>
      <c r="K279" s="10">
        <f t="shared" ref="K279:K299" si="99">IF(ISNA(INDEX($A$42:$U$249,MATCH($B279,$B$42:$B$249,0),11)),"",INDEX($A$42:$U$249,MATCH($B279,$B$42:$B$249,0),11))</f>
        <v>2</v>
      </c>
      <c r="L279" s="10">
        <f t="shared" ref="L279:L299" si="100">IF(ISNA(INDEX($A$42:$U$249,MATCH($B279,$B$42:$B$249,0),12)),"",INDEX($A$42:$U$249,MATCH($B279,$B$42:$B$249,0),12))</f>
        <v>0</v>
      </c>
      <c r="M279" s="10">
        <f t="shared" ref="M279:M299" si="101">IF(ISNA(INDEX($A$42:$U$249,MATCH($B279,$B$42:$B$249,0),13)),"",INDEX($A$42:$U$249,MATCH($B279,$B$42:$B$249,0),13))</f>
        <v>2</v>
      </c>
      <c r="N279" s="10">
        <f t="shared" ref="N279:N299" si="102">IF(ISNA(INDEX($A$42:$U$249,MATCH($B279,$B$42:$B$249,0),14)),"",INDEX($A$42:$U$249,MATCH($B279,$B$42:$B$249,0),14))</f>
        <v>0</v>
      </c>
      <c r="O279" s="10">
        <f t="shared" ref="O279:O299" si="103">IF(ISNA(INDEX($A$42:$U$249,MATCH($B279,$B$42:$B$249,0),15)),"",INDEX($A$42:$U$249,MATCH($B279,$B$42:$B$249,0),15))</f>
        <v>4</v>
      </c>
      <c r="P279" s="10">
        <f t="shared" ref="P279:P299" si="104">IF(ISNA(INDEX($A$42:$U$249,MATCH($B279,$B$42:$B$249,0),16)),"",INDEX($A$42:$U$249,MATCH($B279,$B$42:$B$249,0),16))</f>
        <v>3</v>
      </c>
      <c r="Q279" s="10">
        <f t="shared" ref="Q279:Q299" si="105">IF(ISNA(INDEX($A$42:$U$249,MATCH($B279,$B$42:$B$249,0),17)),"",INDEX($A$42:$U$249,MATCH($B279,$B$42:$B$249,0),17))</f>
        <v>7</v>
      </c>
      <c r="R279" s="17" t="str">
        <f t="shared" ref="R279:R299" si="106">IF(ISNA(INDEX($A$42:$U$249,MATCH($B279,$B$42:$B$249,0),18)),"",INDEX($A$42:$U$249,MATCH($B279,$B$42:$B$249,0),18))</f>
        <v>E</v>
      </c>
      <c r="S279" s="17">
        <f t="shared" ref="S279:S299" si="107">IF(ISNA(INDEX($A$42:$U$249,MATCH($B279,$B$42:$B$249,0),19)),"",INDEX($A$42:$U$249,MATCH($B279,$B$42:$B$249,0),19))</f>
        <v>0</v>
      </c>
      <c r="T279" s="17">
        <f t="shared" ref="T279:T299" si="108">IF(ISNA(INDEX($A$42:$U$249,MATCH($B279,$B$42:$B$249,0),20)),"",INDEX($A$42:$U$249,MATCH($B279,$B$42:$B$249,0),20))</f>
        <v>0</v>
      </c>
      <c r="U279" s="17" t="str">
        <f t="shared" ref="U279:U299" si="109">IF(ISNA(INDEX($A$42:$U$249,MATCH($B279,$B$42:$B$249,0),21)),"",INDEX($A$42:$U$249,MATCH($B279,$B$42:$B$249,0),21))</f>
        <v>DD</v>
      </c>
      <c r="V279" s="67"/>
      <c r="W279" s="67"/>
      <c r="X279" s="67"/>
      <c r="Y279" s="67"/>
      <c r="Z279" s="67"/>
      <c r="AA279" s="67"/>
    </row>
    <row r="280" spans="1:27" s="46" customFormat="1">
      <c r="A280" s="19" t="str">
        <f t="shared" si="97"/>
        <v>BLR1105</v>
      </c>
      <c r="B280" s="301" t="s">
        <v>175</v>
      </c>
      <c r="C280" s="301"/>
      <c r="D280" s="301"/>
      <c r="E280" s="301"/>
      <c r="F280" s="301"/>
      <c r="G280" s="301"/>
      <c r="H280" s="301"/>
      <c r="I280" s="301"/>
      <c r="J280" s="10">
        <f t="shared" si="98"/>
        <v>6</v>
      </c>
      <c r="K280" s="10">
        <f t="shared" si="99"/>
        <v>2</v>
      </c>
      <c r="L280" s="10">
        <f t="shared" si="100"/>
        <v>0</v>
      </c>
      <c r="M280" s="10">
        <f t="shared" si="101"/>
        <v>2</v>
      </c>
      <c r="N280" s="10">
        <f t="shared" si="102"/>
        <v>0</v>
      </c>
      <c r="O280" s="10">
        <f t="shared" si="103"/>
        <v>4</v>
      </c>
      <c r="P280" s="10">
        <f t="shared" si="104"/>
        <v>7</v>
      </c>
      <c r="Q280" s="10">
        <f t="shared" si="105"/>
        <v>11</v>
      </c>
      <c r="R280" s="17">
        <f t="shared" si="106"/>
        <v>0</v>
      </c>
      <c r="S280" s="17" t="str">
        <f t="shared" si="107"/>
        <v>C</v>
      </c>
      <c r="T280" s="17">
        <f t="shared" si="108"/>
        <v>0</v>
      </c>
      <c r="U280" s="17" t="str">
        <f t="shared" si="109"/>
        <v>DD</v>
      </c>
      <c r="V280" s="67"/>
      <c r="W280" s="67"/>
      <c r="X280" s="67"/>
      <c r="Y280" s="67"/>
      <c r="Z280" s="67"/>
      <c r="AA280" s="67"/>
    </row>
    <row r="281" spans="1:27" s="46" customFormat="1">
      <c r="A281" s="19" t="str">
        <f t="shared" si="97"/>
        <v>BLR3203</v>
      </c>
      <c r="B281" s="301" t="s">
        <v>181</v>
      </c>
      <c r="C281" s="301"/>
      <c r="D281" s="301"/>
      <c r="E281" s="301"/>
      <c r="F281" s="301"/>
      <c r="G281" s="301"/>
      <c r="H281" s="301"/>
      <c r="I281" s="301"/>
      <c r="J281" s="10">
        <f t="shared" si="98"/>
        <v>4</v>
      </c>
      <c r="K281" s="10">
        <f t="shared" si="99"/>
        <v>2</v>
      </c>
      <c r="L281" s="10">
        <f t="shared" si="100"/>
        <v>0</v>
      </c>
      <c r="M281" s="10">
        <f t="shared" si="101"/>
        <v>2</v>
      </c>
      <c r="N281" s="10">
        <f t="shared" si="102"/>
        <v>0</v>
      </c>
      <c r="O281" s="10">
        <f t="shared" si="103"/>
        <v>4</v>
      </c>
      <c r="P281" s="10">
        <f t="shared" si="104"/>
        <v>3</v>
      </c>
      <c r="Q281" s="10">
        <f t="shared" si="105"/>
        <v>7</v>
      </c>
      <c r="R281" s="17" t="str">
        <f t="shared" si="106"/>
        <v>E</v>
      </c>
      <c r="S281" s="17">
        <f t="shared" si="107"/>
        <v>0</v>
      </c>
      <c r="T281" s="17">
        <f t="shared" si="108"/>
        <v>0</v>
      </c>
      <c r="U281" s="17" t="str">
        <f t="shared" si="109"/>
        <v>DD</v>
      </c>
      <c r="V281" s="67"/>
      <c r="W281" s="67"/>
      <c r="X281" s="67"/>
      <c r="Y281" s="67"/>
      <c r="Z281" s="67"/>
      <c r="AA281" s="67"/>
    </row>
    <row r="282" spans="1:27" s="46" customFormat="1">
      <c r="A282" s="19" t="str">
        <f t="shared" si="97"/>
        <v>BLR3202</v>
      </c>
      <c r="B282" s="301" t="s">
        <v>179</v>
      </c>
      <c r="C282" s="301"/>
      <c r="D282" s="301"/>
      <c r="E282" s="301"/>
      <c r="F282" s="301"/>
      <c r="G282" s="301"/>
      <c r="H282" s="301"/>
      <c r="I282" s="301"/>
      <c r="J282" s="10">
        <f t="shared" si="98"/>
        <v>4</v>
      </c>
      <c r="K282" s="10">
        <f t="shared" si="99"/>
        <v>2</v>
      </c>
      <c r="L282" s="10">
        <f t="shared" si="100"/>
        <v>2</v>
      </c>
      <c r="M282" s="10">
        <f t="shared" si="101"/>
        <v>0</v>
      </c>
      <c r="N282" s="10">
        <f t="shared" si="102"/>
        <v>0</v>
      </c>
      <c r="O282" s="10">
        <f t="shared" si="103"/>
        <v>4</v>
      </c>
      <c r="P282" s="10">
        <f t="shared" si="104"/>
        <v>3</v>
      </c>
      <c r="Q282" s="10">
        <f t="shared" si="105"/>
        <v>7</v>
      </c>
      <c r="R282" s="17" t="str">
        <f t="shared" si="106"/>
        <v>E</v>
      </c>
      <c r="S282" s="17">
        <f t="shared" si="107"/>
        <v>0</v>
      </c>
      <c r="T282" s="17">
        <f t="shared" si="108"/>
        <v>0</v>
      </c>
      <c r="U282" s="17" t="str">
        <f t="shared" si="109"/>
        <v>DF</v>
      </c>
      <c r="V282" s="67"/>
      <c r="W282" s="67"/>
      <c r="X282" s="67"/>
      <c r="Y282" s="67"/>
      <c r="Z282" s="67"/>
      <c r="AA282" s="67"/>
    </row>
    <row r="283" spans="1:27" s="46" customFormat="1">
      <c r="A283" s="19" t="str">
        <f t="shared" si="97"/>
        <v>BLR1302</v>
      </c>
      <c r="B283" s="301" t="s">
        <v>189</v>
      </c>
      <c r="C283" s="301"/>
      <c r="D283" s="301"/>
      <c r="E283" s="301"/>
      <c r="F283" s="301"/>
      <c r="G283" s="301"/>
      <c r="H283" s="301"/>
      <c r="I283" s="301"/>
      <c r="J283" s="10">
        <f t="shared" si="98"/>
        <v>5</v>
      </c>
      <c r="K283" s="10">
        <f t="shared" si="99"/>
        <v>2</v>
      </c>
      <c r="L283" s="10">
        <f t="shared" si="100"/>
        <v>0</v>
      </c>
      <c r="M283" s="10">
        <f t="shared" si="101"/>
        <v>2</v>
      </c>
      <c r="N283" s="10">
        <f t="shared" si="102"/>
        <v>0</v>
      </c>
      <c r="O283" s="10">
        <f t="shared" si="103"/>
        <v>4</v>
      </c>
      <c r="P283" s="10">
        <f t="shared" si="104"/>
        <v>5</v>
      </c>
      <c r="Q283" s="10">
        <f t="shared" si="105"/>
        <v>9</v>
      </c>
      <c r="R283" s="17" t="str">
        <f t="shared" si="106"/>
        <v>E</v>
      </c>
      <c r="S283" s="17">
        <f t="shared" si="107"/>
        <v>0</v>
      </c>
      <c r="T283" s="17">
        <f t="shared" si="108"/>
        <v>0</v>
      </c>
      <c r="U283" s="17" t="str">
        <f t="shared" si="109"/>
        <v>DD</v>
      </c>
      <c r="V283" s="67"/>
      <c r="W283" s="67"/>
      <c r="X283" s="67"/>
      <c r="Y283" s="67"/>
      <c r="Z283" s="67"/>
      <c r="AA283" s="67"/>
    </row>
    <row r="284" spans="1:27" s="46" customFormat="1">
      <c r="A284" s="19" t="str">
        <f t="shared" si="97"/>
        <v>BLR3301</v>
      </c>
      <c r="B284" s="301" t="s">
        <v>193</v>
      </c>
      <c r="C284" s="301"/>
      <c r="D284" s="301"/>
      <c r="E284" s="301"/>
      <c r="F284" s="301"/>
      <c r="G284" s="301"/>
      <c r="H284" s="301"/>
      <c r="I284" s="301"/>
      <c r="J284" s="10">
        <f t="shared" si="98"/>
        <v>4</v>
      </c>
      <c r="K284" s="10">
        <f t="shared" si="99"/>
        <v>2</v>
      </c>
      <c r="L284" s="10">
        <f t="shared" si="100"/>
        <v>0</v>
      </c>
      <c r="M284" s="10">
        <f t="shared" si="101"/>
        <v>2</v>
      </c>
      <c r="N284" s="10">
        <f t="shared" si="102"/>
        <v>0</v>
      </c>
      <c r="O284" s="10">
        <f t="shared" si="103"/>
        <v>4</v>
      </c>
      <c r="P284" s="10">
        <f t="shared" si="104"/>
        <v>3</v>
      </c>
      <c r="Q284" s="10">
        <f t="shared" si="105"/>
        <v>7</v>
      </c>
      <c r="R284" s="17">
        <f t="shared" si="106"/>
        <v>0</v>
      </c>
      <c r="S284" s="17" t="str">
        <f t="shared" si="107"/>
        <v>C</v>
      </c>
      <c r="T284" s="17">
        <f t="shared" si="108"/>
        <v>0</v>
      </c>
      <c r="U284" s="17" t="str">
        <f t="shared" si="109"/>
        <v>DD</v>
      </c>
      <c r="V284" s="67"/>
      <c r="W284" s="67"/>
      <c r="X284" s="67"/>
      <c r="Y284" s="67"/>
      <c r="Z284" s="67"/>
      <c r="AA284" s="67"/>
    </row>
    <row r="285" spans="1:27" s="46" customFormat="1">
      <c r="A285" s="19" t="str">
        <f t="shared" si="97"/>
        <v>BLR3303</v>
      </c>
      <c r="B285" s="301" t="s">
        <v>197</v>
      </c>
      <c r="C285" s="301"/>
      <c r="D285" s="301"/>
      <c r="E285" s="301"/>
      <c r="F285" s="301"/>
      <c r="G285" s="301"/>
      <c r="H285" s="301"/>
      <c r="I285" s="301"/>
      <c r="J285" s="10">
        <f t="shared" si="98"/>
        <v>4</v>
      </c>
      <c r="K285" s="10">
        <f t="shared" si="99"/>
        <v>2</v>
      </c>
      <c r="L285" s="10">
        <f t="shared" si="100"/>
        <v>1</v>
      </c>
      <c r="M285" s="10">
        <f t="shared" si="101"/>
        <v>0</v>
      </c>
      <c r="N285" s="10">
        <f t="shared" si="102"/>
        <v>0</v>
      </c>
      <c r="O285" s="10">
        <f t="shared" si="103"/>
        <v>3</v>
      </c>
      <c r="P285" s="10">
        <f t="shared" si="104"/>
        <v>4</v>
      </c>
      <c r="Q285" s="10">
        <f t="shared" si="105"/>
        <v>7</v>
      </c>
      <c r="R285" s="17" t="str">
        <f t="shared" si="106"/>
        <v>E</v>
      </c>
      <c r="S285" s="17">
        <f t="shared" si="107"/>
        <v>0</v>
      </c>
      <c r="T285" s="17">
        <f t="shared" si="108"/>
        <v>0</v>
      </c>
      <c r="U285" s="17" t="str">
        <f t="shared" si="109"/>
        <v>DD</v>
      </c>
      <c r="V285" s="67"/>
      <c r="W285" s="67"/>
      <c r="X285" s="67"/>
      <c r="Y285" s="67"/>
      <c r="Z285" s="67"/>
      <c r="AA285" s="67"/>
    </row>
    <row r="286" spans="1:27" s="41" customFormat="1">
      <c r="A286" s="19" t="str">
        <f t="shared" si="97"/>
        <v>BLR1402</v>
      </c>
      <c r="B286" s="301" t="s">
        <v>203</v>
      </c>
      <c r="C286" s="301"/>
      <c r="D286" s="301"/>
      <c r="E286" s="301"/>
      <c r="F286" s="301"/>
      <c r="G286" s="301"/>
      <c r="H286" s="301"/>
      <c r="I286" s="301"/>
      <c r="J286" s="10">
        <f t="shared" si="98"/>
        <v>4</v>
      </c>
      <c r="K286" s="10">
        <f t="shared" si="99"/>
        <v>2</v>
      </c>
      <c r="L286" s="10">
        <f t="shared" si="100"/>
        <v>0</v>
      </c>
      <c r="M286" s="10">
        <f t="shared" si="101"/>
        <v>2</v>
      </c>
      <c r="N286" s="10">
        <f t="shared" si="102"/>
        <v>0</v>
      </c>
      <c r="O286" s="10">
        <f t="shared" si="103"/>
        <v>4</v>
      </c>
      <c r="P286" s="10">
        <f t="shared" si="104"/>
        <v>3</v>
      </c>
      <c r="Q286" s="10">
        <f t="shared" si="105"/>
        <v>7</v>
      </c>
      <c r="R286" s="17" t="str">
        <f t="shared" si="106"/>
        <v>E</v>
      </c>
      <c r="S286" s="17">
        <f t="shared" si="107"/>
        <v>0</v>
      </c>
      <c r="T286" s="17">
        <f t="shared" si="108"/>
        <v>0</v>
      </c>
      <c r="U286" s="17" t="str">
        <f t="shared" si="109"/>
        <v>DD</v>
      </c>
      <c r="V286" s="67"/>
      <c r="W286" s="67"/>
      <c r="X286" s="67"/>
      <c r="Y286" s="67"/>
      <c r="Z286" s="67"/>
      <c r="AA286" s="67"/>
    </row>
    <row r="287" spans="1:27">
      <c r="A287" s="19" t="str">
        <f t="shared" si="97"/>
        <v>BLR1401</v>
      </c>
      <c r="B287" s="301" t="s">
        <v>207</v>
      </c>
      <c r="C287" s="301"/>
      <c r="D287" s="301"/>
      <c r="E287" s="301"/>
      <c r="F287" s="301"/>
      <c r="G287" s="301"/>
      <c r="H287" s="301"/>
      <c r="I287" s="301"/>
      <c r="J287" s="10">
        <f t="shared" si="98"/>
        <v>6</v>
      </c>
      <c r="K287" s="10">
        <f t="shared" si="99"/>
        <v>2</v>
      </c>
      <c r="L287" s="10">
        <f t="shared" si="100"/>
        <v>0</v>
      </c>
      <c r="M287" s="10">
        <f t="shared" si="101"/>
        <v>2</v>
      </c>
      <c r="N287" s="10">
        <f t="shared" si="102"/>
        <v>0</v>
      </c>
      <c r="O287" s="10">
        <f t="shared" si="103"/>
        <v>4</v>
      </c>
      <c r="P287" s="10">
        <f t="shared" si="104"/>
        <v>7</v>
      </c>
      <c r="Q287" s="10">
        <f t="shared" si="105"/>
        <v>11</v>
      </c>
      <c r="R287" s="17" t="str">
        <f t="shared" si="106"/>
        <v>E</v>
      </c>
      <c r="S287" s="17">
        <f t="shared" si="107"/>
        <v>0</v>
      </c>
      <c r="T287" s="17">
        <f t="shared" si="108"/>
        <v>0</v>
      </c>
      <c r="U287" s="17" t="str">
        <f t="shared" si="109"/>
        <v>DD</v>
      </c>
      <c r="V287" s="67"/>
      <c r="W287" s="67"/>
      <c r="X287" s="67"/>
      <c r="Y287" s="67"/>
      <c r="Z287" s="67"/>
      <c r="AA287" s="67"/>
    </row>
    <row r="288" spans="1:27">
      <c r="A288" s="19" t="str">
        <f t="shared" si="97"/>
        <v>BLR2403</v>
      </c>
      <c r="B288" s="301" t="s">
        <v>205</v>
      </c>
      <c r="C288" s="301"/>
      <c r="D288" s="301"/>
      <c r="E288" s="301"/>
      <c r="F288" s="301"/>
      <c r="G288" s="301"/>
      <c r="H288" s="301"/>
      <c r="I288" s="301"/>
      <c r="J288" s="10">
        <f t="shared" si="98"/>
        <v>4</v>
      </c>
      <c r="K288" s="10">
        <f t="shared" si="99"/>
        <v>2</v>
      </c>
      <c r="L288" s="10">
        <f t="shared" si="100"/>
        <v>0</v>
      </c>
      <c r="M288" s="10">
        <f t="shared" si="101"/>
        <v>2</v>
      </c>
      <c r="N288" s="10">
        <f t="shared" si="102"/>
        <v>0</v>
      </c>
      <c r="O288" s="10">
        <f t="shared" si="103"/>
        <v>4</v>
      </c>
      <c r="P288" s="10">
        <f t="shared" si="104"/>
        <v>3</v>
      </c>
      <c r="Q288" s="10">
        <f t="shared" si="105"/>
        <v>7</v>
      </c>
      <c r="R288" s="17" t="str">
        <f t="shared" si="106"/>
        <v>E</v>
      </c>
      <c r="S288" s="17">
        <f t="shared" si="107"/>
        <v>0</v>
      </c>
      <c r="T288" s="17">
        <f t="shared" si="108"/>
        <v>0</v>
      </c>
      <c r="U288" s="17" t="str">
        <f t="shared" si="109"/>
        <v>DD</v>
      </c>
      <c r="V288" s="65"/>
      <c r="W288" s="65"/>
      <c r="X288" s="65"/>
      <c r="Y288" s="65"/>
      <c r="Z288" s="65"/>
      <c r="AA288" s="65"/>
    </row>
    <row r="289" spans="1:27">
      <c r="A289" s="19" t="str">
        <f t="shared" si="97"/>
        <v>BLR3403</v>
      </c>
      <c r="B289" s="301" t="s">
        <v>215</v>
      </c>
      <c r="C289" s="301"/>
      <c r="D289" s="301"/>
      <c r="E289" s="301"/>
      <c r="F289" s="301"/>
      <c r="G289" s="301"/>
      <c r="H289" s="301"/>
      <c r="I289" s="301"/>
      <c r="J289" s="10">
        <f t="shared" si="98"/>
        <v>4</v>
      </c>
      <c r="K289" s="10">
        <f t="shared" si="99"/>
        <v>0</v>
      </c>
      <c r="L289" s="10">
        <f t="shared" si="100"/>
        <v>0</v>
      </c>
      <c r="M289" s="10">
        <f t="shared" si="101"/>
        <v>0</v>
      </c>
      <c r="N289" s="10">
        <f t="shared" si="102"/>
        <v>0</v>
      </c>
      <c r="O289" s="10">
        <f t="shared" si="103"/>
        <v>0</v>
      </c>
      <c r="P289" s="10">
        <f t="shared" si="104"/>
        <v>7</v>
      </c>
      <c r="Q289" s="10">
        <f t="shared" si="105"/>
        <v>7</v>
      </c>
      <c r="R289" s="17">
        <f t="shared" si="106"/>
        <v>0</v>
      </c>
      <c r="S289" s="17" t="str">
        <f t="shared" si="107"/>
        <v>C</v>
      </c>
      <c r="T289" s="17">
        <f t="shared" si="108"/>
        <v>0</v>
      </c>
      <c r="U289" s="17" t="str">
        <f t="shared" si="109"/>
        <v>DD</v>
      </c>
      <c r="V289" s="65"/>
      <c r="W289" s="65"/>
      <c r="X289" s="65"/>
      <c r="Y289" s="65"/>
      <c r="Z289" s="65"/>
      <c r="AA289" s="65"/>
    </row>
    <row r="290" spans="1:27">
      <c r="A290" s="19" t="str">
        <f t="shared" si="97"/>
        <v>BLR3401</v>
      </c>
      <c r="B290" s="301" t="s">
        <v>209</v>
      </c>
      <c r="C290" s="301"/>
      <c r="D290" s="301"/>
      <c r="E290" s="301"/>
      <c r="F290" s="301"/>
      <c r="G290" s="301"/>
      <c r="H290" s="301"/>
      <c r="I290" s="301"/>
      <c r="J290" s="10">
        <f t="shared" si="98"/>
        <v>4</v>
      </c>
      <c r="K290" s="10">
        <f t="shared" si="99"/>
        <v>2</v>
      </c>
      <c r="L290" s="10">
        <f t="shared" si="100"/>
        <v>0</v>
      </c>
      <c r="M290" s="10">
        <f t="shared" si="101"/>
        <v>2</v>
      </c>
      <c r="N290" s="10">
        <f t="shared" si="102"/>
        <v>0</v>
      </c>
      <c r="O290" s="10">
        <f t="shared" si="103"/>
        <v>4</v>
      </c>
      <c r="P290" s="10">
        <f t="shared" si="104"/>
        <v>3</v>
      </c>
      <c r="Q290" s="10">
        <f t="shared" si="105"/>
        <v>7</v>
      </c>
      <c r="R290" s="17">
        <f t="shared" si="106"/>
        <v>0</v>
      </c>
      <c r="S290" s="17" t="str">
        <f t="shared" si="107"/>
        <v>C</v>
      </c>
      <c r="T290" s="17">
        <f t="shared" si="108"/>
        <v>0</v>
      </c>
      <c r="U290" s="17" t="str">
        <f t="shared" si="109"/>
        <v>DD</v>
      </c>
      <c r="V290" s="65"/>
      <c r="W290" s="65"/>
      <c r="X290" s="65"/>
      <c r="Y290" s="65"/>
      <c r="Z290" s="65"/>
      <c r="AA290" s="65"/>
    </row>
    <row r="291" spans="1:27">
      <c r="A291" s="19" t="str">
        <f t="shared" si="97"/>
        <v>BLR3501</v>
      </c>
      <c r="B291" s="301" t="s">
        <v>217</v>
      </c>
      <c r="C291" s="301"/>
      <c r="D291" s="301"/>
      <c r="E291" s="301"/>
      <c r="F291" s="301"/>
      <c r="G291" s="301"/>
      <c r="H291" s="301"/>
      <c r="I291" s="301"/>
      <c r="J291" s="10">
        <f t="shared" si="98"/>
        <v>4</v>
      </c>
      <c r="K291" s="10">
        <f t="shared" si="99"/>
        <v>2</v>
      </c>
      <c r="L291" s="10">
        <f t="shared" si="100"/>
        <v>1</v>
      </c>
      <c r="M291" s="10">
        <f t="shared" si="101"/>
        <v>1</v>
      </c>
      <c r="N291" s="10">
        <f t="shared" si="102"/>
        <v>0</v>
      </c>
      <c r="O291" s="10">
        <f t="shared" si="103"/>
        <v>4</v>
      </c>
      <c r="P291" s="10">
        <f t="shared" si="104"/>
        <v>1</v>
      </c>
      <c r="Q291" s="10">
        <f t="shared" si="105"/>
        <v>7</v>
      </c>
      <c r="R291" s="17" t="str">
        <f t="shared" si="106"/>
        <v>E</v>
      </c>
      <c r="S291" s="17">
        <f t="shared" si="107"/>
        <v>0</v>
      </c>
      <c r="T291" s="17">
        <f t="shared" si="108"/>
        <v>0</v>
      </c>
      <c r="U291" s="17" t="str">
        <f t="shared" si="109"/>
        <v>DD</v>
      </c>
      <c r="V291" s="65"/>
      <c r="W291" s="65"/>
      <c r="X291" s="65"/>
      <c r="Y291" s="65"/>
      <c r="Z291" s="65"/>
      <c r="AA291" s="65"/>
    </row>
    <row r="292" spans="1:27">
      <c r="A292" s="19" t="str">
        <f t="shared" si="97"/>
        <v>BLR3503</v>
      </c>
      <c r="B292" s="301" t="s">
        <v>221</v>
      </c>
      <c r="C292" s="301"/>
      <c r="D292" s="301"/>
      <c r="E292" s="301"/>
      <c r="F292" s="301"/>
      <c r="G292" s="301"/>
      <c r="H292" s="301"/>
      <c r="I292" s="301"/>
      <c r="J292" s="10">
        <f t="shared" si="98"/>
        <v>4</v>
      </c>
      <c r="K292" s="10">
        <f t="shared" si="99"/>
        <v>2</v>
      </c>
      <c r="L292" s="10">
        <f t="shared" si="100"/>
        <v>0</v>
      </c>
      <c r="M292" s="10">
        <f t="shared" si="101"/>
        <v>2</v>
      </c>
      <c r="N292" s="10">
        <f t="shared" si="102"/>
        <v>0</v>
      </c>
      <c r="O292" s="10">
        <f t="shared" si="103"/>
        <v>4</v>
      </c>
      <c r="P292" s="10">
        <f t="shared" si="104"/>
        <v>3</v>
      </c>
      <c r="Q292" s="10">
        <f t="shared" si="105"/>
        <v>7</v>
      </c>
      <c r="R292" s="17" t="str">
        <f t="shared" si="106"/>
        <v>E</v>
      </c>
      <c r="S292" s="17">
        <f t="shared" si="107"/>
        <v>0</v>
      </c>
      <c r="T292" s="17">
        <f t="shared" si="108"/>
        <v>0</v>
      </c>
      <c r="U292" s="17" t="str">
        <f t="shared" si="109"/>
        <v>DD</v>
      </c>
      <c r="V292" s="65"/>
      <c r="W292" s="65"/>
      <c r="X292" s="65"/>
      <c r="Y292" s="65"/>
      <c r="Z292" s="65"/>
      <c r="AA292" s="65"/>
    </row>
    <row r="293" spans="1:27">
      <c r="A293" s="19" t="str">
        <f t="shared" si="97"/>
        <v>BLR3505</v>
      </c>
      <c r="B293" s="301" t="s">
        <v>225</v>
      </c>
      <c r="C293" s="301"/>
      <c r="D293" s="301"/>
      <c r="E293" s="301"/>
      <c r="F293" s="301"/>
      <c r="G293" s="301"/>
      <c r="H293" s="301"/>
      <c r="I293" s="301"/>
      <c r="J293" s="10">
        <f t="shared" si="98"/>
        <v>4</v>
      </c>
      <c r="K293" s="10">
        <f t="shared" si="99"/>
        <v>2</v>
      </c>
      <c r="L293" s="10">
        <f t="shared" si="100"/>
        <v>2</v>
      </c>
      <c r="M293" s="10">
        <f t="shared" si="101"/>
        <v>0</v>
      </c>
      <c r="N293" s="10">
        <f t="shared" si="102"/>
        <v>0</v>
      </c>
      <c r="O293" s="10">
        <f t="shared" si="103"/>
        <v>4</v>
      </c>
      <c r="P293" s="10">
        <f t="shared" si="104"/>
        <v>3</v>
      </c>
      <c r="Q293" s="10">
        <f t="shared" si="105"/>
        <v>7</v>
      </c>
      <c r="R293" s="17" t="str">
        <f t="shared" si="106"/>
        <v>E</v>
      </c>
      <c r="S293" s="17">
        <f t="shared" si="107"/>
        <v>0</v>
      </c>
      <c r="T293" s="17">
        <f t="shared" si="108"/>
        <v>0</v>
      </c>
      <c r="U293" s="17" t="str">
        <f t="shared" si="109"/>
        <v>DD</v>
      </c>
      <c r="V293" s="65"/>
      <c r="W293" s="65"/>
      <c r="X293" s="65"/>
      <c r="Y293" s="65"/>
      <c r="Z293" s="65"/>
      <c r="AA293" s="65"/>
    </row>
    <row r="294" spans="1:27" ht="21.6" customHeight="1">
      <c r="A294" s="19" t="str">
        <f t="shared" si="97"/>
        <v>BLR3602</v>
      </c>
      <c r="B294" s="302" t="s">
        <v>235</v>
      </c>
      <c r="C294" s="302"/>
      <c r="D294" s="302"/>
      <c r="E294" s="302"/>
      <c r="F294" s="302"/>
      <c r="G294" s="302"/>
      <c r="H294" s="302"/>
      <c r="I294" s="302"/>
      <c r="J294" s="10">
        <f t="shared" si="98"/>
        <v>5</v>
      </c>
      <c r="K294" s="10">
        <f t="shared" si="99"/>
        <v>2</v>
      </c>
      <c r="L294" s="10">
        <f t="shared" si="100"/>
        <v>2</v>
      </c>
      <c r="M294" s="10">
        <f t="shared" si="101"/>
        <v>2</v>
      </c>
      <c r="N294" s="10">
        <f t="shared" si="102"/>
        <v>0</v>
      </c>
      <c r="O294" s="10">
        <f t="shared" si="103"/>
        <v>6</v>
      </c>
      <c r="P294" s="10">
        <f t="shared" si="104"/>
        <v>3</v>
      </c>
      <c r="Q294" s="10">
        <f t="shared" si="105"/>
        <v>9</v>
      </c>
      <c r="R294" s="17" t="str">
        <f t="shared" si="106"/>
        <v>E</v>
      </c>
      <c r="S294" s="17">
        <f t="shared" si="107"/>
        <v>0</v>
      </c>
      <c r="T294" s="17">
        <f t="shared" si="108"/>
        <v>0</v>
      </c>
      <c r="U294" s="17" t="str">
        <f t="shared" si="109"/>
        <v>DD</v>
      </c>
      <c r="V294" s="65"/>
      <c r="W294" s="65"/>
      <c r="X294" s="65"/>
      <c r="Y294" s="65"/>
      <c r="Z294" s="65"/>
      <c r="AA294" s="65"/>
    </row>
    <row r="295" spans="1:27">
      <c r="A295" s="19" t="str">
        <f t="shared" si="97"/>
        <v>BLR3701</v>
      </c>
      <c r="B295" s="301" t="s">
        <v>245</v>
      </c>
      <c r="C295" s="301"/>
      <c r="D295" s="301"/>
      <c r="E295" s="301"/>
      <c r="F295" s="301"/>
      <c r="G295" s="301"/>
      <c r="H295" s="301"/>
      <c r="I295" s="301"/>
      <c r="J295" s="10">
        <f t="shared" si="98"/>
        <v>5</v>
      </c>
      <c r="K295" s="10">
        <f t="shared" si="99"/>
        <v>2</v>
      </c>
      <c r="L295" s="10">
        <f t="shared" si="100"/>
        <v>0</v>
      </c>
      <c r="M295" s="10">
        <f t="shared" si="101"/>
        <v>2</v>
      </c>
      <c r="N295" s="10">
        <f t="shared" si="102"/>
        <v>0</v>
      </c>
      <c r="O295" s="10">
        <f t="shared" si="103"/>
        <v>4</v>
      </c>
      <c r="P295" s="10">
        <f t="shared" si="104"/>
        <v>5</v>
      </c>
      <c r="Q295" s="10">
        <f t="shared" si="105"/>
        <v>9</v>
      </c>
      <c r="R295" s="17" t="str">
        <f t="shared" si="106"/>
        <v>E</v>
      </c>
      <c r="S295" s="17">
        <f t="shared" si="107"/>
        <v>0</v>
      </c>
      <c r="T295" s="17">
        <f t="shared" si="108"/>
        <v>0</v>
      </c>
      <c r="U295" s="17" t="str">
        <f t="shared" si="109"/>
        <v>DD</v>
      </c>
      <c r="V295" s="65"/>
      <c r="W295" s="65"/>
      <c r="X295" s="65"/>
      <c r="Y295" s="65"/>
      <c r="Z295" s="65"/>
      <c r="AA295" s="65"/>
    </row>
    <row r="296" spans="1:27">
      <c r="A296" s="19" t="str">
        <f t="shared" si="97"/>
        <v>BLR3702</v>
      </c>
      <c r="B296" s="301" t="s">
        <v>247</v>
      </c>
      <c r="C296" s="301"/>
      <c r="D296" s="301"/>
      <c r="E296" s="301"/>
      <c r="F296" s="301"/>
      <c r="G296" s="301"/>
      <c r="H296" s="301"/>
      <c r="I296" s="301"/>
      <c r="J296" s="10">
        <f t="shared" si="98"/>
        <v>4</v>
      </c>
      <c r="K296" s="10">
        <f t="shared" si="99"/>
        <v>2</v>
      </c>
      <c r="L296" s="10">
        <f t="shared" si="100"/>
        <v>2</v>
      </c>
      <c r="M296" s="10">
        <f t="shared" si="101"/>
        <v>0</v>
      </c>
      <c r="N296" s="10">
        <f t="shared" si="102"/>
        <v>0</v>
      </c>
      <c r="O296" s="10">
        <f t="shared" si="103"/>
        <v>4</v>
      </c>
      <c r="P296" s="10">
        <f t="shared" si="104"/>
        <v>3</v>
      </c>
      <c r="Q296" s="10">
        <f t="shared" si="105"/>
        <v>7</v>
      </c>
      <c r="R296" s="17" t="str">
        <f t="shared" si="106"/>
        <v>E</v>
      </c>
      <c r="S296" s="17">
        <f t="shared" si="107"/>
        <v>0</v>
      </c>
      <c r="T296" s="17">
        <f t="shared" si="108"/>
        <v>0</v>
      </c>
      <c r="U296" s="17" t="str">
        <f t="shared" si="109"/>
        <v>DD</v>
      </c>
      <c r="V296" s="65"/>
      <c r="W296" s="65"/>
      <c r="X296" s="65"/>
      <c r="Y296" s="65"/>
      <c r="Z296" s="65"/>
      <c r="AA296" s="65"/>
    </row>
    <row r="297" spans="1:27">
      <c r="A297" s="19" t="str">
        <f t="shared" si="97"/>
        <v>BLR3704</v>
      </c>
      <c r="B297" s="301" t="s">
        <v>251</v>
      </c>
      <c r="C297" s="301"/>
      <c r="D297" s="301"/>
      <c r="E297" s="301"/>
      <c r="F297" s="301"/>
      <c r="G297" s="301"/>
      <c r="H297" s="301"/>
      <c r="I297" s="301"/>
      <c r="J297" s="10">
        <f t="shared" si="98"/>
        <v>4</v>
      </c>
      <c r="K297" s="10">
        <f t="shared" si="99"/>
        <v>2</v>
      </c>
      <c r="L297" s="10">
        <f t="shared" si="100"/>
        <v>0</v>
      </c>
      <c r="M297" s="10">
        <f t="shared" si="101"/>
        <v>2</v>
      </c>
      <c r="N297" s="10">
        <f t="shared" si="102"/>
        <v>0</v>
      </c>
      <c r="O297" s="10">
        <f t="shared" si="103"/>
        <v>4</v>
      </c>
      <c r="P297" s="10">
        <f t="shared" si="104"/>
        <v>3</v>
      </c>
      <c r="Q297" s="10">
        <f t="shared" si="105"/>
        <v>7</v>
      </c>
      <c r="R297" s="17">
        <f t="shared" si="106"/>
        <v>0</v>
      </c>
      <c r="S297" s="17" t="str">
        <f t="shared" si="107"/>
        <v>C</v>
      </c>
      <c r="T297" s="17">
        <f t="shared" si="108"/>
        <v>0</v>
      </c>
      <c r="U297" s="17" t="str">
        <f t="shared" si="109"/>
        <v>DD</v>
      </c>
      <c r="V297" s="65"/>
      <c r="W297" s="65"/>
      <c r="X297" s="65"/>
      <c r="Y297" s="65"/>
      <c r="Z297" s="65"/>
      <c r="AA297" s="65"/>
    </row>
    <row r="298" spans="1:27">
      <c r="A298" s="19" t="str">
        <f t="shared" si="97"/>
        <v>BLR3803</v>
      </c>
      <c r="B298" s="301" t="s">
        <v>336</v>
      </c>
      <c r="C298" s="301"/>
      <c r="D298" s="301"/>
      <c r="E298" s="301"/>
      <c r="F298" s="301"/>
      <c r="G298" s="301"/>
      <c r="H298" s="301"/>
      <c r="I298" s="301"/>
      <c r="J298" s="10">
        <f t="shared" si="98"/>
        <v>2</v>
      </c>
      <c r="K298" s="10">
        <f t="shared" si="99"/>
        <v>0</v>
      </c>
      <c r="L298" s="10">
        <f t="shared" si="100"/>
        <v>0</v>
      </c>
      <c r="M298" s="10">
        <f t="shared" si="101"/>
        <v>0</v>
      </c>
      <c r="N298" s="10">
        <f t="shared" si="102"/>
        <v>2</v>
      </c>
      <c r="O298" s="10">
        <f t="shared" si="103"/>
        <v>2</v>
      </c>
      <c r="P298" s="10">
        <f t="shared" si="104"/>
        <v>2</v>
      </c>
      <c r="Q298" s="10">
        <f t="shared" si="105"/>
        <v>4</v>
      </c>
      <c r="R298" s="17">
        <f t="shared" si="106"/>
        <v>0</v>
      </c>
      <c r="S298" s="17" t="str">
        <f t="shared" si="107"/>
        <v>C</v>
      </c>
      <c r="T298" s="17">
        <f t="shared" si="108"/>
        <v>0</v>
      </c>
      <c r="U298" s="17" t="str">
        <f t="shared" si="109"/>
        <v>DD</v>
      </c>
      <c r="V298" s="65"/>
      <c r="W298" s="65"/>
      <c r="X298" s="65"/>
      <c r="Y298" s="65"/>
      <c r="Z298" s="65"/>
      <c r="AA298" s="65"/>
    </row>
    <row r="299" spans="1:27">
      <c r="A299" s="19" t="str">
        <f t="shared" si="97"/>
        <v>BLR3801</v>
      </c>
      <c r="B299" s="301" t="s">
        <v>258</v>
      </c>
      <c r="C299" s="301"/>
      <c r="D299" s="301"/>
      <c r="E299" s="301"/>
      <c r="F299" s="301"/>
      <c r="G299" s="301"/>
      <c r="H299" s="301"/>
      <c r="I299" s="301"/>
      <c r="J299" s="10">
        <f t="shared" si="98"/>
        <v>4</v>
      </c>
      <c r="K299" s="10">
        <f t="shared" si="99"/>
        <v>2</v>
      </c>
      <c r="L299" s="10">
        <f t="shared" si="100"/>
        <v>2</v>
      </c>
      <c r="M299" s="10">
        <f t="shared" si="101"/>
        <v>0</v>
      </c>
      <c r="N299" s="10">
        <f t="shared" si="102"/>
        <v>0</v>
      </c>
      <c r="O299" s="10">
        <f t="shared" si="103"/>
        <v>4</v>
      </c>
      <c r="P299" s="10">
        <f t="shared" si="104"/>
        <v>3</v>
      </c>
      <c r="Q299" s="10">
        <f t="shared" si="105"/>
        <v>7</v>
      </c>
      <c r="R299" s="17" t="str">
        <f t="shared" si="106"/>
        <v>E</v>
      </c>
      <c r="S299" s="17">
        <f t="shared" si="107"/>
        <v>0</v>
      </c>
      <c r="T299" s="17">
        <f t="shared" si="108"/>
        <v>0</v>
      </c>
      <c r="U299" s="17" t="str">
        <f t="shared" si="109"/>
        <v>DD</v>
      </c>
      <c r="V299" s="67"/>
      <c r="W299" s="67"/>
      <c r="X299" s="67"/>
      <c r="Y299" s="67"/>
      <c r="Z299" s="67"/>
      <c r="AA299" s="67"/>
    </row>
    <row r="300" spans="1:27">
      <c r="A300" s="243" t="s">
        <v>137</v>
      </c>
      <c r="B300" s="243"/>
      <c r="C300" s="243"/>
      <c r="D300" s="243"/>
      <c r="E300" s="243"/>
      <c r="F300" s="243"/>
      <c r="G300" s="243"/>
      <c r="H300" s="243"/>
      <c r="I300" s="243"/>
      <c r="J300" s="13">
        <f t="shared" ref="J300:Q300" si="110">SUM(J279:J299)</f>
        <v>89</v>
      </c>
      <c r="K300" s="13">
        <f t="shared" si="110"/>
        <v>38</v>
      </c>
      <c r="L300" s="13">
        <f t="shared" si="110"/>
        <v>12</v>
      </c>
      <c r="M300" s="13">
        <f t="shared" si="110"/>
        <v>27</v>
      </c>
      <c r="N300" s="77">
        <f t="shared" si="110"/>
        <v>2</v>
      </c>
      <c r="O300" s="13">
        <f t="shared" si="110"/>
        <v>79</v>
      </c>
      <c r="P300" s="13">
        <f t="shared" si="110"/>
        <v>77</v>
      </c>
      <c r="Q300" s="13">
        <f t="shared" si="110"/>
        <v>158</v>
      </c>
      <c r="R300" s="58">
        <f>COUNTIF(R279:R299,"E")</f>
        <v>15</v>
      </c>
      <c r="S300" s="58">
        <f>COUNTIF(S279:S299,"C")</f>
        <v>6</v>
      </c>
      <c r="T300" s="58">
        <f>COUNTIF(T279:T299,"VP")</f>
        <v>0</v>
      </c>
      <c r="U300" s="56">
        <f>COUNTA(U279:U299)</f>
        <v>21</v>
      </c>
      <c r="V300" s="67"/>
      <c r="W300" s="67"/>
      <c r="X300" s="67"/>
      <c r="Y300" s="67"/>
      <c r="Z300" s="67"/>
      <c r="AA300" s="67"/>
    </row>
    <row r="301" spans="1:27">
      <c r="A301" s="243" t="s">
        <v>50</v>
      </c>
      <c r="B301" s="243"/>
      <c r="C301" s="243"/>
      <c r="D301" s="243"/>
      <c r="E301" s="243"/>
      <c r="F301" s="243"/>
      <c r="G301" s="243"/>
      <c r="H301" s="243"/>
      <c r="I301" s="243"/>
      <c r="J301" s="243"/>
      <c r="K301" s="13">
        <f>K300*14</f>
        <v>532</v>
      </c>
      <c r="L301" s="13">
        <f t="shared" ref="L301:Q301" si="111">L300*14</f>
        <v>168</v>
      </c>
      <c r="M301" s="13">
        <f t="shared" si="111"/>
        <v>378</v>
      </c>
      <c r="N301" s="77">
        <f t="shared" si="111"/>
        <v>28</v>
      </c>
      <c r="O301" s="13">
        <f t="shared" si="111"/>
        <v>1106</v>
      </c>
      <c r="P301" s="13">
        <f t="shared" si="111"/>
        <v>1078</v>
      </c>
      <c r="Q301" s="13">
        <f t="shared" si="111"/>
        <v>2212</v>
      </c>
      <c r="R301" s="252"/>
      <c r="S301" s="252"/>
      <c r="T301" s="252"/>
      <c r="U301" s="252"/>
      <c r="V301" s="67"/>
      <c r="W301" s="67"/>
      <c r="X301" s="67"/>
      <c r="Y301" s="67"/>
      <c r="Z301" s="67"/>
      <c r="AA301" s="67"/>
    </row>
    <row r="302" spans="1:27">
      <c r="A302" s="243"/>
      <c r="B302" s="243"/>
      <c r="C302" s="243"/>
      <c r="D302" s="243"/>
      <c r="E302" s="243"/>
      <c r="F302" s="243"/>
      <c r="G302" s="243"/>
      <c r="H302" s="243"/>
      <c r="I302" s="243"/>
      <c r="J302" s="243"/>
      <c r="K302" s="253">
        <f>SUM(K301:N301)</f>
        <v>1106</v>
      </c>
      <c r="L302" s="254"/>
      <c r="M302" s="254"/>
      <c r="N302" s="255"/>
      <c r="O302" s="371">
        <f>SUM(O301:P301)</f>
        <v>2184</v>
      </c>
      <c r="P302" s="371"/>
      <c r="Q302" s="371"/>
      <c r="R302" s="252"/>
      <c r="S302" s="252"/>
      <c r="T302" s="252"/>
      <c r="U302" s="252"/>
      <c r="V302" s="67"/>
      <c r="W302" s="67"/>
      <c r="X302" s="67"/>
      <c r="Y302" s="67"/>
      <c r="Z302" s="67"/>
      <c r="AA302" s="67"/>
    </row>
    <row r="303" spans="1:27" s="49" customFormat="1">
      <c r="A303" s="395" t="s">
        <v>96</v>
      </c>
      <c r="B303" s="395"/>
      <c r="C303" s="395"/>
      <c r="D303" s="395"/>
      <c r="E303" s="395"/>
      <c r="F303" s="395"/>
      <c r="G303" s="395"/>
      <c r="H303" s="395"/>
      <c r="I303" s="395"/>
      <c r="J303" s="395"/>
      <c r="K303" s="229">
        <f>U300/SUM(U55,U72,U91,U104,U117,U130,U143,U157)</f>
        <v>0.3559322033898305</v>
      </c>
      <c r="L303" s="229"/>
      <c r="M303" s="229"/>
      <c r="N303" s="229"/>
      <c r="O303" s="229"/>
      <c r="P303" s="229"/>
      <c r="Q303" s="229"/>
      <c r="R303" s="229"/>
      <c r="S303" s="229"/>
      <c r="T303" s="229"/>
      <c r="U303" s="229"/>
      <c r="V303" s="67"/>
      <c r="W303" s="67"/>
      <c r="X303" s="67"/>
      <c r="Y303" s="67"/>
      <c r="Z303" s="67"/>
      <c r="AA303" s="67"/>
    </row>
    <row r="304" spans="1:27" s="49" customFormat="1">
      <c r="A304" s="401" t="s">
        <v>98</v>
      </c>
      <c r="B304" s="401"/>
      <c r="C304" s="401"/>
      <c r="D304" s="401"/>
      <c r="E304" s="401"/>
      <c r="F304" s="401"/>
      <c r="G304" s="401"/>
      <c r="H304" s="401"/>
      <c r="I304" s="401"/>
      <c r="J304" s="401"/>
      <c r="K304" s="229">
        <f>K302/(SUM(O55,O72,O91,O104,O117,O130,O143,O157)*14)</f>
        <v>0.37264150943396224</v>
      </c>
      <c r="L304" s="229"/>
      <c r="M304" s="229"/>
      <c r="N304" s="229"/>
      <c r="O304" s="229"/>
      <c r="P304" s="229"/>
      <c r="Q304" s="229"/>
      <c r="R304" s="229"/>
      <c r="S304" s="229"/>
      <c r="T304" s="229"/>
      <c r="U304" s="229"/>
      <c r="V304" s="67"/>
      <c r="W304" s="67"/>
      <c r="X304" s="67"/>
      <c r="Y304" s="67"/>
      <c r="Z304" s="67"/>
      <c r="AA304" s="67"/>
    </row>
    <row r="305" spans="1:27">
      <c r="B305" s="2"/>
      <c r="C305" s="2"/>
      <c r="D305" s="2"/>
      <c r="E305" s="2"/>
      <c r="F305" s="2"/>
      <c r="G305" s="2"/>
      <c r="M305" s="4"/>
      <c r="N305" s="79"/>
      <c r="O305" s="4"/>
      <c r="P305" s="4"/>
      <c r="Q305" s="4"/>
      <c r="R305" s="4"/>
      <c r="S305" s="4"/>
      <c r="T305" s="4"/>
    </row>
    <row r="306" spans="1:27">
      <c r="A306" s="249" t="s">
        <v>325</v>
      </c>
      <c r="B306" s="400"/>
      <c r="C306" s="400"/>
      <c r="D306" s="400"/>
      <c r="E306" s="400"/>
      <c r="F306" s="400"/>
      <c r="G306" s="400"/>
      <c r="H306" s="400"/>
      <c r="I306" s="400"/>
      <c r="J306" s="400"/>
      <c r="K306" s="400"/>
      <c r="L306" s="400"/>
      <c r="M306" s="400"/>
      <c r="N306" s="400"/>
      <c r="O306" s="400"/>
      <c r="P306" s="400"/>
      <c r="Q306" s="400"/>
      <c r="R306" s="400"/>
      <c r="S306" s="400"/>
      <c r="T306" s="400"/>
      <c r="U306" s="400"/>
    </row>
    <row r="307" spans="1:27">
      <c r="A307" s="249" t="s">
        <v>28</v>
      </c>
      <c r="B307" s="249" t="s">
        <v>27</v>
      </c>
      <c r="C307" s="249"/>
      <c r="D307" s="249"/>
      <c r="E307" s="249"/>
      <c r="F307" s="249"/>
      <c r="G307" s="249"/>
      <c r="H307" s="249"/>
      <c r="I307" s="249"/>
      <c r="J307" s="248" t="s">
        <v>40</v>
      </c>
      <c r="K307" s="283" t="s">
        <v>25</v>
      </c>
      <c r="L307" s="284"/>
      <c r="M307" s="284"/>
      <c r="N307" s="285"/>
      <c r="O307" s="248" t="s">
        <v>41</v>
      </c>
      <c r="P307" s="248"/>
      <c r="Q307" s="248"/>
      <c r="R307" s="248" t="s">
        <v>24</v>
      </c>
      <c r="S307" s="248"/>
      <c r="T307" s="248"/>
      <c r="U307" s="248" t="s">
        <v>23</v>
      </c>
      <c r="V307" s="67"/>
      <c r="W307" s="67"/>
      <c r="X307" s="67"/>
      <c r="Y307" s="67"/>
      <c r="Z307" s="67"/>
      <c r="AA307" s="67"/>
    </row>
    <row r="308" spans="1:27">
      <c r="A308" s="249"/>
      <c r="B308" s="249"/>
      <c r="C308" s="249"/>
      <c r="D308" s="249"/>
      <c r="E308" s="249"/>
      <c r="F308" s="249"/>
      <c r="G308" s="249"/>
      <c r="H308" s="249"/>
      <c r="I308" s="249"/>
      <c r="J308" s="248"/>
      <c r="K308" s="57" t="s">
        <v>29</v>
      </c>
      <c r="L308" s="57" t="s">
        <v>30</v>
      </c>
      <c r="M308" s="57" t="s">
        <v>31</v>
      </c>
      <c r="N308" s="74" t="s">
        <v>106</v>
      </c>
      <c r="O308" s="57" t="s">
        <v>35</v>
      </c>
      <c r="P308" s="57" t="s">
        <v>7</v>
      </c>
      <c r="Q308" s="57" t="s">
        <v>32</v>
      </c>
      <c r="R308" s="57" t="s">
        <v>33</v>
      </c>
      <c r="S308" s="57" t="s">
        <v>29</v>
      </c>
      <c r="T308" s="57" t="s">
        <v>34</v>
      </c>
      <c r="U308" s="248"/>
      <c r="V308" s="67"/>
      <c r="W308" s="67"/>
      <c r="X308" s="67"/>
      <c r="Y308" s="67"/>
      <c r="Z308" s="67"/>
      <c r="AA308" s="67"/>
    </row>
    <row r="309" spans="1:27">
      <c r="A309" s="19" t="str">
        <f t="shared" ref="A309:A332" si="112">IF(ISNA(INDEX($A$42:$U$249,MATCH($B309,$B$42:$B$249,0),1)),"",INDEX($A$42:$U$249,MATCH($B309,$B$42:$B$249,0),1))</f>
        <v>BLR3101</v>
      </c>
      <c r="B309" s="301" t="s">
        <v>163</v>
      </c>
      <c r="C309" s="301"/>
      <c r="D309" s="301"/>
      <c r="E309" s="301"/>
      <c r="F309" s="301"/>
      <c r="G309" s="301"/>
      <c r="H309" s="301"/>
      <c r="I309" s="301"/>
      <c r="J309" s="10">
        <f t="shared" ref="J309:J332" si="113">IF(ISNA(INDEX($A$42:$U$249,MATCH($B309,$B$42:$B$249,0),10)),"",INDEX($A$42:$U$249,MATCH($B309,$B$42:$B$249,0),10))</f>
        <v>5</v>
      </c>
      <c r="K309" s="10">
        <f t="shared" ref="K309:K332" si="114">IF(ISNA(INDEX($A$42:$U$249,MATCH($B309,$B$42:$B$249,0),11)),"",INDEX($A$42:$U$249,MATCH($B309,$B$42:$B$249,0),11))</f>
        <v>2</v>
      </c>
      <c r="L309" s="10">
        <f t="shared" ref="L309:L332" si="115">IF(ISNA(INDEX($A$42:$U$249,MATCH($B309,$B$42:$B$249,0),12)),"",INDEX($A$42:$U$249,MATCH($B309,$B$42:$B$249,0),12))</f>
        <v>0</v>
      </c>
      <c r="M309" s="10">
        <f t="shared" ref="M309:M332" si="116">IF(ISNA(INDEX($A$42:$U$249,MATCH($B309,$B$42:$B$249,0),13)),"",INDEX($A$42:$U$249,MATCH($B309,$B$42:$B$249,0),13))</f>
        <v>2</v>
      </c>
      <c r="N309" s="10">
        <f t="shared" ref="N309:N332" si="117">IF(ISNA(INDEX($A$42:$U$249,MATCH($B309,$B$42:$B$249,0),14)),"",INDEX($A$42:$U$249,MATCH($B309,$B$42:$B$249,0),14))</f>
        <v>0</v>
      </c>
      <c r="O309" s="10">
        <f t="shared" ref="O309:O332" si="118">IF(ISNA(INDEX($A$42:$U$249,MATCH($B309,$B$42:$B$249,0),15)),"",INDEX($A$42:$U$249,MATCH($B309,$B$42:$B$249,0),15))</f>
        <v>4</v>
      </c>
      <c r="P309" s="10">
        <f t="shared" ref="P309:P332" si="119">IF(ISNA(INDEX($A$42:$U$249,MATCH($B309,$B$42:$B$249,0),16)),"",INDEX($A$42:$U$249,MATCH($B309,$B$42:$B$249,0),16))</f>
        <v>5</v>
      </c>
      <c r="Q309" s="10">
        <f t="shared" ref="Q309:Q332" si="120">IF(ISNA(INDEX($A$42:$U$249,MATCH($B309,$B$42:$B$249,0),17)),"",INDEX($A$42:$U$249,MATCH($B309,$B$42:$B$249,0),17))</f>
        <v>9</v>
      </c>
      <c r="R309" s="17" t="str">
        <f t="shared" ref="R309:R332" si="121">IF(ISNA(INDEX($A$42:$U$249,MATCH($B309,$B$42:$B$249,0),18)),"",INDEX($A$42:$U$249,MATCH($B309,$B$42:$B$249,0),18))</f>
        <v>E</v>
      </c>
      <c r="S309" s="17">
        <f t="shared" ref="S309:S332" si="122">IF(ISNA(INDEX($A$42:$U$249,MATCH($B309,$B$42:$B$249,0),19)),"",INDEX($A$42:$U$249,MATCH($B309,$B$42:$B$249,0),19))</f>
        <v>0</v>
      </c>
      <c r="T309" s="17">
        <f t="shared" ref="T309:T332" si="123">IF(ISNA(INDEX($A$42:$U$249,MATCH($B309,$B$42:$B$249,0),20)),"",INDEX($A$42:$U$249,MATCH($B309,$B$42:$B$249,0),20))</f>
        <v>0</v>
      </c>
      <c r="U309" s="17" t="str">
        <f t="shared" ref="U309:U332" si="124">IF(ISNA(INDEX($A$42:$U$249,MATCH($B309,$B$42:$B$249,0),21)),"",INDEX($A$42:$U$249,MATCH($B309,$B$42:$B$249,0),21))</f>
        <v>DS</v>
      </c>
      <c r="V309" s="67"/>
      <c r="W309" s="67"/>
      <c r="X309" s="67"/>
      <c r="Y309" s="67"/>
      <c r="Z309" s="67"/>
      <c r="AA309" s="67"/>
    </row>
    <row r="310" spans="1:27">
      <c r="A310" s="19" t="str">
        <f t="shared" si="112"/>
        <v>BLR3201</v>
      </c>
      <c r="B310" s="301" t="s">
        <v>177</v>
      </c>
      <c r="C310" s="301"/>
      <c r="D310" s="301"/>
      <c r="E310" s="301"/>
      <c r="F310" s="301"/>
      <c r="G310" s="301"/>
      <c r="H310" s="301"/>
      <c r="I310" s="301"/>
      <c r="J310" s="10">
        <f t="shared" si="113"/>
        <v>5</v>
      </c>
      <c r="K310" s="10">
        <f t="shared" si="114"/>
        <v>2</v>
      </c>
      <c r="L310" s="10">
        <f t="shared" si="115"/>
        <v>1</v>
      </c>
      <c r="M310" s="10">
        <f t="shared" si="116"/>
        <v>0</v>
      </c>
      <c r="N310" s="10">
        <f t="shared" si="117"/>
        <v>0</v>
      </c>
      <c r="O310" s="10">
        <f t="shared" si="118"/>
        <v>3</v>
      </c>
      <c r="P310" s="10">
        <f t="shared" si="119"/>
        <v>6</v>
      </c>
      <c r="Q310" s="10">
        <f t="shared" si="120"/>
        <v>9</v>
      </c>
      <c r="R310" s="17" t="str">
        <f t="shared" si="121"/>
        <v>E</v>
      </c>
      <c r="S310" s="17">
        <f t="shared" si="122"/>
        <v>0</v>
      </c>
      <c r="T310" s="17">
        <f t="shared" si="123"/>
        <v>0</v>
      </c>
      <c r="U310" s="17" t="str">
        <f t="shared" si="124"/>
        <v>DS</v>
      </c>
      <c r="V310" s="67"/>
      <c r="W310" s="67"/>
      <c r="X310" s="67"/>
      <c r="Y310" s="67"/>
      <c r="Z310" s="67"/>
      <c r="AA310" s="67"/>
    </row>
    <row r="311" spans="1:27">
      <c r="A311" s="19" t="str">
        <f t="shared" si="112"/>
        <v>BLR1303</v>
      </c>
      <c r="B311" s="301" t="s">
        <v>191</v>
      </c>
      <c r="C311" s="301"/>
      <c r="D311" s="301"/>
      <c r="E311" s="301"/>
      <c r="F311" s="301"/>
      <c r="G311" s="301"/>
      <c r="H311" s="301"/>
      <c r="I311" s="301"/>
      <c r="J311" s="10">
        <f t="shared" si="113"/>
        <v>5</v>
      </c>
      <c r="K311" s="10">
        <f t="shared" si="114"/>
        <v>2</v>
      </c>
      <c r="L311" s="10">
        <f t="shared" si="115"/>
        <v>0</v>
      </c>
      <c r="M311" s="10">
        <f t="shared" si="116"/>
        <v>2</v>
      </c>
      <c r="N311" s="10">
        <f t="shared" si="117"/>
        <v>0</v>
      </c>
      <c r="O311" s="10">
        <f t="shared" si="118"/>
        <v>4</v>
      </c>
      <c r="P311" s="10">
        <f t="shared" si="119"/>
        <v>5</v>
      </c>
      <c r="Q311" s="10">
        <f t="shared" si="120"/>
        <v>9</v>
      </c>
      <c r="R311" s="17" t="str">
        <f t="shared" si="121"/>
        <v>E</v>
      </c>
      <c r="S311" s="17">
        <f t="shared" si="122"/>
        <v>0</v>
      </c>
      <c r="T311" s="17">
        <f t="shared" si="123"/>
        <v>0</v>
      </c>
      <c r="U311" s="17" t="str">
        <f t="shared" si="124"/>
        <v>DS</v>
      </c>
      <c r="V311" s="67"/>
      <c r="W311" s="67"/>
      <c r="X311" s="67"/>
      <c r="Y311" s="67"/>
      <c r="Z311" s="67"/>
      <c r="AA311" s="67"/>
    </row>
    <row r="312" spans="1:27">
      <c r="A312" s="19" t="str">
        <f t="shared" si="112"/>
        <v>BLR3302</v>
      </c>
      <c r="B312" s="301" t="s">
        <v>195</v>
      </c>
      <c r="C312" s="301"/>
      <c r="D312" s="301"/>
      <c r="E312" s="301"/>
      <c r="F312" s="301"/>
      <c r="G312" s="301"/>
      <c r="H312" s="301"/>
      <c r="I312" s="301"/>
      <c r="J312" s="10">
        <f t="shared" si="113"/>
        <v>4</v>
      </c>
      <c r="K312" s="10">
        <f t="shared" si="114"/>
        <v>2</v>
      </c>
      <c r="L312" s="10">
        <f t="shared" si="115"/>
        <v>2</v>
      </c>
      <c r="M312" s="10">
        <f t="shared" si="116"/>
        <v>0</v>
      </c>
      <c r="N312" s="10">
        <f t="shared" si="117"/>
        <v>0</v>
      </c>
      <c r="O312" s="10">
        <f t="shared" si="118"/>
        <v>4</v>
      </c>
      <c r="P312" s="10">
        <f t="shared" si="119"/>
        <v>3</v>
      </c>
      <c r="Q312" s="10">
        <f t="shared" si="120"/>
        <v>7</v>
      </c>
      <c r="R312" s="17">
        <f t="shared" si="121"/>
        <v>0</v>
      </c>
      <c r="S312" s="17" t="str">
        <f t="shared" si="122"/>
        <v>C</v>
      </c>
      <c r="T312" s="17">
        <f t="shared" si="123"/>
        <v>0</v>
      </c>
      <c r="U312" s="17" t="str">
        <f t="shared" si="124"/>
        <v>DS</v>
      </c>
      <c r="V312" s="65"/>
      <c r="W312" s="65"/>
      <c r="X312" s="65"/>
      <c r="Y312" s="65"/>
      <c r="Z312" s="65"/>
      <c r="AA312" s="65"/>
    </row>
    <row r="313" spans="1:27">
      <c r="A313" s="19" t="str">
        <f t="shared" si="112"/>
        <v>BLR1403</v>
      </c>
      <c r="B313" s="301" t="s">
        <v>211</v>
      </c>
      <c r="C313" s="301"/>
      <c r="D313" s="301"/>
      <c r="E313" s="301"/>
      <c r="F313" s="301"/>
      <c r="G313" s="301"/>
      <c r="H313" s="301"/>
      <c r="I313" s="301"/>
      <c r="J313" s="10">
        <f t="shared" si="113"/>
        <v>5</v>
      </c>
      <c r="K313" s="10">
        <f t="shared" si="114"/>
        <v>2</v>
      </c>
      <c r="L313" s="10">
        <f t="shared" si="115"/>
        <v>0</v>
      </c>
      <c r="M313" s="10">
        <f t="shared" si="116"/>
        <v>2</v>
      </c>
      <c r="N313" s="10">
        <f t="shared" si="117"/>
        <v>0</v>
      </c>
      <c r="O313" s="10">
        <f t="shared" si="118"/>
        <v>4</v>
      </c>
      <c r="P313" s="10">
        <f t="shared" si="119"/>
        <v>5</v>
      </c>
      <c r="Q313" s="10">
        <f t="shared" si="120"/>
        <v>9</v>
      </c>
      <c r="R313" s="17" t="str">
        <f t="shared" si="121"/>
        <v>E</v>
      </c>
      <c r="S313" s="17">
        <f t="shared" si="122"/>
        <v>0</v>
      </c>
      <c r="T313" s="17">
        <f t="shared" si="123"/>
        <v>0</v>
      </c>
      <c r="U313" s="17" t="str">
        <f t="shared" si="124"/>
        <v>DS</v>
      </c>
      <c r="V313" s="65"/>
      <c r="W313" s="65"/>
      <c r="X313" s="65"/>
      <c r="Y313" s="65"/>
      <c r="Z313" s="65"/>
      <c r="AA313" s="65"/>
    </row>
    <row r="314" spans="1:27">
      <c r="A314" s="19" t="str">
        <f t="shared" si="112"/>
        <v>BLR3402</v>
      </c>
      <c r="B314" s="301" t="s">
        <v>213</v>
      </c>
      <c r="C314" s="301"/>
      <c r="D314" s="301"/>
      <c r="E314" s="301"/>
      <c r="F314" s="301"/>
      <c r="G314" s="301"/>
      <c r="H314" s="301"/>
      <c r="I314" s="301"/>
      <c r="J314" s="10">
        <f t="shared" si="113"/>
        <v>3</v>
      </c>
      <c r="K314" s="10">
        <f t="shared" si="114"/>
        <v>2</v>
      </c>
      <c r="L314" s="10">
        <f t="shared" si="115"/>
        <v>2</v>
      </c>
      <c r="M314" s="10">
        <f t="shared" si="116"/>
        <v>0</v>
      </c>
      <c r="N314" s="10">
        <f t="shared" si="117"/>
        <v>0</v>
      </c>
      <c r="O314" s="10">
        <f t="shared" si="118"/>
        <v>4</v>
      </c>
      <c r="P314" s="10">
        <f t="shared" si="119"/>
        <v>1</v>
      </c>
      <c r="Q314" s="10">
        <f t="shared" si="120"/>
        <v>5</v>
      </c>
      <c r="R314" s="17">
        <f t="shared" si="121"/>
        <v>0</v>
      </c>
      <c r="S314" s="17" t="str">
        <f t="shared" si="122"/>
        <v>C</v>
      </c>
      <c r="T314" s="17">
        <f t="shared" si="123"/>
        <v>0</v>
      </c>
      <c r="U314" s="17" t="str">
        <f t="shared" si="124"/>
        <v>DS</v>
      </c>
      <c r="V314" s="65"/>
      <c r="W314" s="65"/>
      <c r="X314" s="65"/>
      <c r="Y314" s="65"/>
      <c r="Z314" s="65"/>
      <c r="AA314" s="65"/>
    </row>
    <row r="315" spans="1:27" ht="25.5" customHeight="1">
      <c r="A315" s="19" t="str">
        <f t="shared" si="112"/>
        <v>BLR3504</v>
      </c>
      <c r="B315" s="302" t="s">
        <v>223</v>
      </c>
      <c r="C315" s="302"/>
      <c r="D315" s="302"/>
      <c r="E315" s="302"/>
      <c r="F315" s="302"/>
      <c r="G315" s="302"/>
      <c r="H315" s="302"/>
      <c r="I315" s="302"/>
      <c r="J315" s="10">
        <f t="shared" si="113"/>
        <v>4</v>
      </c>
      <c r="K315" s="10">
        <f t="shared" si="114"/>
        <v>2</v>
      </c>
      <c r="L315" s="10">
        <f t="shared" si="115"/>
        <v>0</v>
      </c>
      <c r="M315" s="10">
        <f t="shared" si="116"/>
        <v>2</v>
      </c>
      <c r="N315" s="10">
        <f t="shared" si="117"/>
        <v>0</v>
      </c>
      <c r="O315" s="10">
        <f t="shared" si="118"/>
        <v>4</v>
      </c>
      <c r="P315" s="10">
        <f t="shared" si="119"/>
        <v>3</v>
      </c>
      <c r="Q315" s="10">
        <f t="shared" si="120"/>
        <v>7</v>
      </c>
      <c r="R315" s="17">
        <f t="shared" si="121"/>
        <v>0</v>
      </c>
      <c r="S315" s="17" t="str">
        <f t="shared" si="122"/>
        <v>C</v>
      </c>
      <c r="T315" s="17">
        <f t="shared" si="123"/>
        <v>0</v>
      </c>
      <c r="U315" s="17" t="str">
        <f t="shared" si="124"/>
        <v>DS</v>
      </c>
      <c r="V315" s="65"/>
      <c r="W315" s="65"/>
      <c r="X315" s="65"/>
      <c r="Y315" s="65"/>
      <c r="Z315" s="65"/>
      <c r="AA315" s="65"/>
    </row>
    <row r="316" spans="1:27" s="54" customFormat="1" ht="27" customHeight="1">
      <c r="A316" s="19" t="str">
        <f t="shared" si="112"/>
        <v>BLR3506</v>
      </c>
      <c r="B316" s="302" t="s">
        <v>227</v>
      </c>
      <c r="C316" s="302"/>
      <c r="D316" s="302"/>
      <c r="E316" s="302"/>
      <c r="F316" s="302"/>
      <c r="G316" s="302"/>
      <c r="H316" s="302"/>
      <c r="I316" s="302"/>
      <c r="J316" s="10">
        <f t="shared" si="113"/>
        <v>5</v>
      </c>
      <c r="K316" s="10">
        <f t="shared" si="114"/>
        <v>2</v>
      </c>
      <c r="L316" s="10">
        <f t="shared" si="115"/>
        <v>0</v>
      </c>
      <c r="M316" s="10">
        <f t="shared" si="116"/>
        <v>2</v>
      </c>
      <c r="N316" s="10">
        <f t="shared" si="117"/>
        <v>0</v>
      </c>
      <c r="O316" s="10">
        <f t="shared" si="118"/>
        <v>4</v>
      </c>
      <c r="P316" s="10">
        <f t="shared" si="119"/>
        <v>5</v>
      </c>
      <c r="Q316" s="10">
        <f t="shared" si="120"/>
        <v>9</v>
      </c>
      <c r="R316" s="17">
        <f t="shared" si="121"/>
        <v>0</v>
      </c>
      <c r="S316" s="17" t="str">
        <f t="shared" si="122"/>
        <v>C</v>
      </c>
      <c r="T316" s="17">
        <f t="shared" si="123"/>
        <v>0</v>
      </c>
      <c r="U316" s="17" t="str">
        <f t="shared" si="124"/>
        <v>DS</v>
      </c>
      <c r="V316" s="65"/>
      <c r="W316" s="65"/>
      <c r="X316" s="65"/>
      <c r="Y316" s="65"/>
      <c r="Z316" s="65"/>
      <c r="AA316" s="65"/>
    </row>
    <row r="317" spans="1:27" s="54" customFormat="1">
      <c r="A317" s="19" t="str">
        <f t="shared" si="112"/>
        <v>BLR1405</v>
      </c>
      <c r="B317" s="301" t="s">
        <v>231</v>
      </c>
      <c r="C317" s="301"/>
      <c r="D317" s="301"/>
      <c r="E317" s="301"/>
      <c r="F317" s="301"/>
      <c r="G317" s="301"/>
      <c r="H317" s="301"/>
      <c r="I317" s="301"/>
      <c r="J317" s="10">
        <f t="shared" si="113"/>
        <v>5</v>
      </c>
      <c r="K317" s="10">
        <f t="shared" si="114"/>
        <v>2</v>
      </c>
      <c r="L317" s="10">
        <f t="shared" si="115"/>
        <v>0</v>
      </c>
      <c r="M317" s="10">
        <f t="shared" si="116"/>
        <v>2</v>
      </c>
      <c r="N317" s="10">
        <f t="shared" si="117"/>
        <v>0</v>
      </c>
      <c r="O317" s="10">
        <f t="shared" si="118"/>
        <v>4</v>
      </c>
      <c r="P317" s="10">
        <f t="shared" si="119"/>
        <v>5</v>
      </c>
      <c r="Q317" s="10">
        <f t="shared" si="120"/>
        <v>9</v>
      </c>
      <c r="R317" s="17">
        <f t="shared" si="121"/>
        <v>0</v>
      </c>
      <c r="S317" s="17" t="str">
        <f t="shared" si="122"/>
        <v>C</v>
      </c>
      <c r="T317" s="17">
        <f t="shared" si="123"/>
        <v>0</v>
      </c>
      <c r="U317" s="17" t="str">
        <f t="shared" si="124"/>
        <v>DS</v>
      </c>
      <c r="V317" s="65"/>
      <c r="W317" s="65"/>
      <c r="X317" s="65"/>
      <c r="Y317" s="65"/>
      <c r="Z317" s="65"/>
      <c r="AA317" s="65"/>
    </row>
    <row r="318" spans="1:27" s="54" customFormat="1">
      <c r="A318" s="19" t="str">
        <f t="shared" si="112"/>
        <v>BLR3601</v>
      </c>
      <c r="B318" s="301" t="s">
        <v>233</v>
      </c>
      <c r="C318" s="301"/>
      <c r="D318" s="301"/>
      <c r="E318" s="301"/>
      <c r="F318" s="301"/>
      <c r="G318" s="301"/>
      <c r="H318" s="301"/>
      <c r="I318" s="301"/>
      <c r="J318" s="10">
        <f t="shared" si="113"/>
        <v>4</v>
      </c>
      <c r="K318" s="10">
        <f t="shared" si="114"/>
        <v>2</v>
      </c>
      <c r="L318" s="10">
        <f t="shared" si="115"/>
        <v>0</v>
      </c>
      <c r="M318" s="10">
        <f t="shared" si="116"/>
        <v>2</v>
      </c>
      <c r="N318" s="10">
        <f t="shared" si="117"/>
        <v>0</v>
      </c>
      <c r="O318" s="10">
        <f t="shared" si="118"/>
        <v>4</v>
      </c>
      <c r="P318" s="10">
        <f t="shared" si="119"/>
        <v>3</v>
      </c>
      <c r="Q318" s="10">
        <f t="shared" si="120"/>
        <v>7</v>
      </c>
      <c r="R318" s="17" t="str">
        <f t="shared" si="121"/>
        <v>E</v>
      </c>
      <c r="S318" s="17">
        <f t="shared" si="122"/>
        <v>0</v>
      </c>
      <c r="T318" s="17">
        <f t="shared" si="123"/>
        <v>0</v>
      </c>
      <c r="U318" s="17" t="str">
        <f t="shared" si="124"/>
        <v>DS</v>
      </c>
      <c r="V318" s="65"/>
      <c r="W318" s="65"/>
      <c r="X318" s="65"/>
      <c r="Y318" s="65"/>
      <c r="Z318" s="65"/>
      <c r="AA318" s="65"/>
    </row>
    <row r="319" spans="1:27" s="54" customFormat="1">
      <c r="A319" s="19" t="str">
        <f t="shared" si="112"/>
        <v>BLR3502</v>
      </c>
      <c r="B319" s="301" t="s">
        <v>219</v>
      </c>
      <c r="C319" s="301"/>
      <c r="D319" s="301"/>
      <c r="E319" s="301"/>
      <c r="F319" s="301"/>
      <c r="G319" s="301"/>
      <c r="H319" s="301"/>
      <c r="I319" s="301"/>
      <c r="J319" s="10">
        <f t="shared" si="113"/>
        <v>4</v>
      </c>
      <c r="K319" s="10">
        <f t="shared" si="114"/>
        <v>2</v>
      </c>
      <c r="L319" s="10">
        <f t="shared" si="115"/>
        <v>1</v>
      </c>
      <c r="M319" s="10">
        <f t="shared" si="116"/>
        <v>0</v>
      </c>
      <c r="N319" s="10">
        <f t="shared" si="117"/>
        <v>0</v>
      </c>
      <c r="O319" s="10">
        <f t="shared" si="118"/>
        <v>3</v>
      </c>
      <c r="P319" s="10">
        <f t="shared" si="119"/>
        <v>4</v>
      </c>
      <c r="Q319" s="10">
        <f t="shared" si="120"/>
        <v>7</v>
      </c>
      <c r="R319" s="17" t="str">
        <f t="shared" si="121"/>
        <v>E</v>
      </c>
      <c r="S319" s="17">
        <f t="shared" si="122"/>
        <v>0</v>
      </c>
      <c r="T319" s="17">
        <f t="shared" si="123"/>
        <v>0</v>
      </c>
      <c r="U319" s="17" t="str">
        <f t="shared" si="124"/>
        <v>DS</v>
      </c>
      <c r="V319" s="65"/>
      <c r="W319" s="65"/>
      <c r="X319" s="65"/>
      <c r="Y319" s="65"/>
      <c r="Z319" s="65"/>
      <c r="AA319" s="65"/>
    </row>
    <row r="320" spans="1:27" s="54" customFormat="1">
      <c r="A320" s="19" t="str">
        <f t="shared" si="112"/>
        <v>BLR3605</v>
      </c>
      <c r="B320" s="301" t="s">
        <v>241</v>
      </c>
      <c r="C320" s="301"/>
      <c r="D320" s="301"/>
      <c r="E320" s="301"/>
      <c r="F320" s="301"/>
      <c r="G320" s="301"/>
      <c r="H320" s="301"/>
      <c r="I320" s="301"/>
      <c r="J320" s="10">
        <f t="shared" si="113"/>
        <v>4</v>
      </c>
      <c r="K320" s="10">
        <f t="shared" si="114"/>
        <v>0</v>
      </c>
      <c r="L320" s="10">
        <f t="shared" si="115"/>
        <v>0</v>
      </c>
      <c r="M320" s="10">
        <f t="shared" si="116"/>
        <v>0</v>
      </c>
      <c r="N320" s="10">
        <f t="shared" si="117"/>
        <v>0</v>
      </c>
      <c r="O320" s="10">
        <f t="shared" si="118"/>
        <v>0</v>
      </c>
      <c r="P320" s="10">
        <f t="shared" si="119"/>
        <v>7</v>
      </c>
      <c r="Q320" s="10">
        <f t="shared" si="120"/>
        <v>7</v>
      </c>
      <c r="R320" s="17">
        <f t="shared" si="121"/>
        <v>0</v>
      </c>
      <c r="S320" s="17" t="str">
        <f t="shared" si="122"/>
        <v>C</v>
      </c>
      <c r="T320" s="17">
        <f t="shared" si="123"/>
        <v>0</v>
      </c>
      <c r="U320" s="17" t="str">
        <f t="shared" si="124"/>
        <v>DS</v>
      </c>
      <c r="V320" s="65"/>
      <c r="W320" s="65"/>
      <c r="X320" s="65"/>
      <c r="Y320" s="65"/>
      <c r="Z320" s="65"/>
      <c r="AA320" s="65"/>
    </row>
    <row r="321" spans="1:27" s="54" customFormat="1">
      <c r="A321" s="19" t="str">
        <f t="shared" si="112"/>
        <v>BLX0002</v>
      </c>
      <c r="B321" s="301" t="s">
        <v>243</v>
      </c>
      <c r="C321" s="301"/>
      <c r="D321" s="301"/>
      <c r="E321" s="301"/>
      <c r="F321" s="301"/>
      <c r="G321" s="301"/>
      <c r="H321" s="301"/>
      <c r="I321" s="301"/>
      <c r="J321" s="10">
        <f t="shared" si="113"/>
        <v>5</v>
      </c>
      <c r="K321" s="10">
        <f t="shared" si="114"/>
        <v>2</v>
      </c>
      <c r="L321" s="10">
        <f t="shared" si="115"/>
        <v>0</v>
      </c>
      <c r="M321" s="10">
        <f t="shared" si="116"/>
        <v>2</v>
      </c>
      <c r="N321" s="10">
        <f t="shared" si="117"/>
        <v>0</v>
      </c>
      <c r="O321" s="10">
        <f t="shared" si="118"/>
        <v>4</v>
      </c>
      <c r="P321" s="10">
        <f t="shared" si="119"/>
        <v>5</v>
      </c>
      <c r="Q321" s="10">
        <f t="shared" si="120"/>
        <v>9</v>
      </c>
      <c r="R321" s="17" t="str">
        <f t="shared" si="121"/>
        <v>E</v>
      </c>
      <c r="S321" s="17">
        <f t="shared" si="122"/>
        <v>0</v>
      </c>
      <c r="T321" s="17">
        <f t="shared" si="123"/>
        <v>0</v>
      </c>
      <c r="U321" s="17" t="str">
        <f t="shared" si="124"/>
        <v>DS</v>
      </c>
      <c r="V321" s="65"/>
      <c r="W321" s="65"/>
      <c r="X321" s="65"/>
      <c r="Y321" s="65"/>
      <c r="Z321" s="65"/>
      <c r="AA321" s="65"/>
    </row>
    <row r="322" spans="1:27" s="54" customFormat="1">
      <c r="A322" s="19" t="str">
        <f t="shared" si="112"/>
        <v>BLR3703</v>
      </c>
      <c r="B322" s="301" t="s">
        <v>249</v>
      </c>
      <c r="C322" s="301"/>
      <c r="D322" s="301"/>
      <c r="E322" s="301"/>
      <c r="F322" s="301"/>
      <c r="G322" s="301"/>
      <c r="H322" s="301"/>
      <c r="I322" s="301"/>
      <c r="J322" s="10">
        <f t="shared" si="113"/>
        <v>4</v>
      </c>
      <c r="K322" s="10">
        <f t="shared" si="114"/>
        <v>2</v>
      </c>
      <c r="L322" s="10">
        <f t="shared" si="115"/>
        <v>0</v>
      </c>
      <c r="M322" s="10">
        <f t="shared" si="116"/>
        <v>2</v>
      </c>
      <c r="N322" s="10">
        <f t="shared" si="117"/>
        <v>0</v>
      </c>
      <c r="O322" s="10">
        <f t="shared" si="118"/>
        <v>4</v>
      </c>
      <c r="P322" s="10">
        <f t="shared" si="119"/>
        <v>3</v>
      </c>
      <c r="Q322" s="10">
        <f t="shared" si="120"/>
        <v>7</v>
      </c>
      <c r="R322" s="17" t="str">
        <f t="shared" si="121"/>
        <v>E</v>
      </c>
      <c r="S322" s="17">
        <f t="shared" si="122"/>
        <v>0</v>
      </c>
      <c r="T322" s="17">
        <f t="shared" si="123"/>
        <v>0</v>
      </c>
      <c r="U322" s="17" t="str">
        <f t="shared" si="124"/>
        <v>DS</v>
      </c>
      <c r="V322" s="65"/>
      <c r="W322" s="65"/>
      <c r="X322" s="65"/>
      <c r="Y322" s="65"/>
      <c r="Z322" s="65"/>
      <c r="AA322" s="65"/>
    </row>
    <row r="323" spans="1:27" s="54" customFormat="1">
      <c r="A323" s="19" t="str">
        <f t="shared" si="112"/>
        <v>BLR3705</v>
      </c>
      <c r="B323" s="301" t="s">
        <v>253</v>
      </c>
      <c r="C323" s="301"/>
      <c r="D323" s="301"/>
      <c r="E323" s="301"/>
      <c r="F323" s="301"/>
      <c r="G323" s="301"/>
      <c r="H323" s="301"/>
      <c r="I323" s="301"/>
      <c r="J323" s="10">
        <f t="shared" si="113"/>
        <v>4</v>
      </c>
      <c r="K323" s="10">
        <f t="shared" si="114"/>
        <v>2</v>
      </c>
      <c r="L323" s="10">
        <f t="shared" si="115"/>
        <v>2</v>
      </c>
      <c r="M323" s="10">
        <f t="shared" si="116"/>
        <v>0</v>
      </c>
      <c r="N323" s="10">
        <f t="shared" si="117"/>
        <v>0</v>
      </c>
      <c r="O323" s="10">
        <f t="shared" si="118"/>
        <v>4</v>
      </c>
      <c r="P323" s="10">
        <f t="shared" si="119"/>
        <v>3</v>
      </c>
      <c r="Q323" s="10">
        <f t="shared" si="120"/>
        <v>7</v>
      </c>
      <c r="R323" s="17" t="str">
        <f t="shared" si="121"/>
        <v>E</v>
      </c>
      <c r="S323" s="17">
        <f t="shared" si="122"/>
        <v>0</v>
      </c>
      <c r="T323" s="17">
        <f t="shared" si="123"/>
        <v>0</v>
      </c>
      <c r="U323" s="17" t="str">
        <f t="shared" si="124"/>
        <v>DS</v>
      </c>
      <c r="V323" s="65"/>
      <c r="W323" s="65"/>
      <c r="X323" s="65"/>
      <c r="Y323" s="65"/>
      <c r="Z323" s="65"/>
      <c r="AA323" s="65"/>
    </row>
    <row r="324" spans="1:27" s="54" customFormat="1">
      <c r="A324" s="19" t="str">
        <f t="shared" si="112"/>
        <v>BLR3802</v>
      </c>
      <c r="B324" s="301" t="s">
        <v>260</v>
      </c>
      <c r="C324" s="301"/>
      <c r="D324" s="301"/>
      <c r="E324" s="301"/>
      <c r="F324" s="301"/>
      <c r="G324" s="301"/>
      <c r="H324" s="301"/>
      <c r="I324" s="301"/>
      <c r="J324" s="10">
        <f t="shared" si="113"/>
        <v>5</v>
      </c>
      <c r="K324" s="10">
        <f t="shared" si="114"/>
        <v>2</v>
      </c>
      <c r="L324" s="10">
        <f t="shared" si="115"/>
        <v>2</v>
      </c>
      <c r="M324" s="10">
        <f t="shared" si="116"/>
        <v>0</v>
      </c>
      <c r="N324" s="10">
        <f t="shared" si="117"/>
        <v>0</v>
      </c>
      <c r="O324" s="10">
        <f t="shared" si="118"/>
        <v>4</v>
      </c>
      <c r="P324" s="10">
        <f t="shared" si="119"/>
        <v>5</v>
      </c>
      <c r="Q324" s="10">
        <f t="shared" si="120"/>
        <v>9</v>
      </c>
      <c r="R324" s="17" t="str">
        <f t="shared" si="121"/>
        <v>E</v>
      </c>
      <c r="S324" s="17">
        <f t="shared" si="122"/>
        <v>0</v>
      </c>
      <c r="T324" s="17">
        <f t="shared" si="123"/>
        <v>0</v>
      </c>
      <c r="U324" s="17" t="str">
        <f t="shared" si="124"/>
        <v>DS</v>
      </c>
      <c r="V324" s="65"/>
      <c r="W324" s="65"/>
      <c r="X324" s="65"/>
      <c r="Y324" s="65"/>
      <c r="Z324" s="65"/>
      <c r="AA324" s="65"/>
    </row>
    <row r="325" spans="1:27" s="54" customFormat="1" ht="27.95" customHeight="1">
      <c r="A325" s="19" t="str">
        <f t="shared" si="112"/>
        <v>BLR1509</v>
      </c>
      <c r="B325" s="302" t="s">
        <v>255</v>
      </c>
      <c r="C325" s="302"/>
      <c r="D325" s="302"/>
      <c r="E325" s="302"/>
      <c r="F325" s="302"/>
      <c r="G325" s="302"/>
      <c r="H325" s="302"/>
      <c r="I325" s="302"/>
      <c r="J325" s="10">
        <f t="shared" si="113"/>
        <v>4</v>
      </c>
      <c r="K325" s="10">
        <f t="shared" si="114"/>
        <v>2</v>
      </c>
      <c r="L325" s="10">
        <f t="shared" si="115"/>
        <v>0</v>
      </c>
      <c r="M325" s="10">
        <f t="shared" si="116"/>
        <v>1</v>
      </c>
      <c r="N325" s="10">
        <f t="shared" si="117"/>
        <v>0</v>
      </c>
      <c r="O325" s="10">
        <f t="shared" si="118"/>
        <v>3</v>
      </c>
      <c r="P325" s="10">
        <f t="shared" si="119"/>
        <v>4</v>
      </c>
      <c r="Q325" s="10">
        <f t="shared" si="120"/>
        <v>7</v>
      </c>
      <c r="R325" s="17">
        <f t="shared" si="121"/>
        <v>0</v>
      </c>
      <c r="S325" s="17" t="str">
        <f t="shared" si="122"/>
        <v>C</v>
      </c>
      <c r="T325" s="17">
        <f t="shared" si="123"/>
        <v>0</v>
      </c>
      <c r="U325" s="17" t="str">
        <f t="shared" si="124"/>
        <v>DS</v>
      </c>
      <c r="V325" s="65"/>
      <c r="W325" s="65"/>
      <c r="X325" s="65"/>
      <c r="Y325" s="65"/>
      <c r="Z325" s="65"/>
      <c r="AA325" s="65"/>
    </row>
    <row r="326" spans="1:27" s="54" customFormat="1">
      <c r="A326" s="19" t="str">
        <f t="shared" si="112"/>
        <v>BLX0003</v>
      </c>
      <c r="B326" s="301" t="s">
        <v>335</v>
      </c>
      <c r="C326" s="301"/>
      <c r="D326" s="301"/>
      <c r="E326" s="301"/>
      <c r="F326" s="301"/>
      <c r="G326" s="301"/>
      <c r="H326" s="301"/>
      <c r="I326" s="301"/>
      <c r="J326" s="10">
        <f t="shared" si="113"/>
        <v>5</v>
      </c>
      <c r="K326" s="10">
        <f t="shared" si="114"/>
        <v>2</v>
      </c>
      <c r="L326" s="10">
        <f t="shared" si="115"/>
        <v>0</v>
      </c>
      <c r="M326" s="10">
        <f t="shared" si="116"/>
        <v>2</v>
      </c>
      <c r="N326" s="10">
        <f t="shared" si="117"/>
        <v>0</v>
      </c>
      <c r="O326" s="10">
        <f t="shared" si="118"/>
        <v>4</v>
      </c>
      <c r="P326" s="10">
        <f t="shared" si="119"/>
        <v>5</v>
      </c>
      <c r="Q326" s="10">
        <f t="shared" si="120"/>
        <v>9</v>
      </c>
      <c r="R326" s="17">
        <f t="shared" si="121"/>
        <v>0</v>
      </c>
      <c r="S326" s="17" t="str">
        <f t="shared" si="122"/>
        <v>C</v>
      </c>
      <c r="T326" s="17">
        <f t="shared" si="123"/>
        <v>0</v>
      </c>
      <c r="U326" s="17" t="str">
        <f t="shared" si="124"/>
        <v>DS</v>
      </c>
      <c r="V326" s="65"/>
      <c r="W326" s="65"/>
      <c r="X326" s="65"/>
      <c r="Y326" s="65"/>
      <c r="Z326" s="65"/>
      <c r="AA326" s="65"/>
    </row>
    <row r="327" spans="1:27" s="54" customFormat="1">
      <c r="A327" s="19" t="str">
        <f t="shared" si="112"/>
        <v>BLX0004</v>
      </c>
      <c r="B327" s="301" t="s">
        <v>266</v>
      </c>
      <c r="C327" s="301"/>
      <c r="D327" s="301"/>
      <c r="E327" s="301"/>
      <c r="F327" s="301"/>
      <c r="G327" s="301"/>
      <c r="H327" s="301"/>
      <c r="I327" s="301"/>
      <c r="J327" s="10">
        <f t="shared" si="113"/>
        <v>5</v>
      </c>
      <c r="K327" s="10">
        <f t="shared" si="114"/>
        <v>2</v>
      </c>
      <c r="L327" s="10">
        <f t="shared" si="115"/>
        <v>0</v>
      </c>
      <c r="M327" s="10">
        <f t="shared" si="116"/>
        <v>2</v>
      </c>
      <c r="N327" s="10">
        <f t="shared" si="117"/>
        <v>0</v>
      </c>
      <c r="O327" s="10">
        <f t="shared" si="118"/>
        <v>4</v>
      </c>
      <c r="P327" s="10">
        <f t="shared" si="119"/>
        <v>5</v>
      </c>
      <c r="Q327" s="10">
        <f t="shared" si="120"/>
        <v>9</v>
      </c>
      <c r="R327" s="17">
        <f t="shared" si="121"/>
        <v>0</v>
      </c>
      <c r="S327" s="17" t="str">
        <f t="shared" si="122"/>
        <v>C</v>
      </c>
      <c r="T327" s="17">
        <f t="shared" si="123"/>
        <v>0</v>
      </c>
      <c r="U327" s="17" t="str">
        <f t="shared" si="124"/>
        <v>DS</v>
      </c>
      <c r="V327" s="65"/>
      <c r="W327" s="65"/>
      <c r="X327" s="65"/>
      <c r="Y327" s="65"/>
      <c r="Z327" s="65"/>
      <c r="AA327" s="65"/>
    </row>
    <row r="328" spans="1:27" s="54" customFormat="1">
      <c r="A328" s="19" t="str">
        <f t="shared" si="112"/>
        <v>BLX0005</v>
      </c>
      <c r="B328" s="301" t="s">
        <v>268</v>
      </c>
      <c r="C328" s="301"/>
      <c r="D328" s="301"/>
      <c r="E328" s="301"/>
      <c r="F328" s="301"/>
      <c r="G328" s="301"/>
      <c r="H328" s="301"/>
      <c r="I328" s="301"/>
      <c r="J328" s="10">
        <f t="shared" si="113"/>
        <v>5</v>
      </c>
      <c r="K328" s="10">
        <f t="shared" si="114"/>
        <v>2</v>
      </c>
      <c r="L328" s="10">
        <f t="shared" si="115"/>
        <v>0</v>
      </c>
      <c r="M328" s="10">
        <f t="shared" si="116"/>
        <v>2</v>
      </c>
      <c r="N328" s="10">
        <f t="shared" si="117"/>
        <v>0</v>
      </c>
      <c r="O328" s="10">
        <f t="shared" si="118"/>
        <v>4</v>
      </c>
      <c r="P328" s="10">
        <f t="shared" si="119"/>
        <v>5</v>
      </c>
      <c r="Q328" s="10">
        <f t="shared" si="120"/>
        <v>9</v>
      </c>
      <c r="R328" s="17" t="str">
        <f t="shared" si="121"/>
        <v>E</v>
      </c>
      <c r="S328" s="17">
        <f t="shared" si="122"/>
        <v>0</v>
      </c>
      <c r="T328" s="17">
        <f t="shared" si="123"/>
        <v>0</v>
      </c>
      <c r="U328" s="17" t="str">
        <f t="shared" si="124"/>
        <v>DS</v>
      </c>
      <c r="V328" s="65"/>
      <c r="W328" s="65"/>
      <c r="X328" s="65"/>
      <c r="Y328" s="65"/>
      <c r="Z328" s="65"/>
      <c r="AA328" s="65"/>
    </row>
    <row r="329" spans="1:27" s="54" customFormat="1">
      <c r="A329" s="19" t="str">
        <f t="shared" si="112"/>
        <v>BLX0006</v>
      </c>
      <c r="B329" s="301" t="s">
        <v>270</v>
      </c>
      <c r="C329" s="301"/>
      <c r="D329" s="301"/>
      <c r="E329" s="301"/>
      <c r="F329" s="301"/>
      <c r="G329" s="301"/>
      <c r="H329" s="301"/>
      <c r="I329" s="301"/>
      <c r="J329" s="10">
        <f t="shared" si="113"/>
        <v>5</v>
      </c>
      <c r="K329" s="10">
        <f t="shared" si="114"/>
        <v>2</v>
      </c>
      <c r="L329" s="10">
        <f t="shared" si="115"/>
        <v>0</v>
      </c>
      <c r="M329" s="10">
        <f t="shared" si="116"/>
        <v>2</v>
      </c>
      <c r="N329" s="10">
        <f t="shared" si="117"/>
        <v>0</v>
      </c>
      <c r="O329" s="10">
        <f t="shared" si="118"/>
        <v>4</v>
      </c>
      <c r="P329" s="10">
        <f t="shared" si="119"/>
        <v>5</v>
      </c>
      <c r="Q329" s="10">
        <f t="shared" si="120"/>
        <v>9</v>
      </c>
      <c r="R329" s="17" t="str">
        <f t="shared" si="121"/>
        <v>E</v>
      </c>
      <c r="S329" s="17">
        <f t="shared" si="122"/>
        <v>0</v>
      </c>
      <c r="T329" s="17">
        <f t="shared" si="123"/>
        <v>0</v>
      </c>
      <c r="U329" s="17" t="str">
        <f t="shared" si="124"/>
        <v>DS</v>
      </c>
      <c r="V329" s="65"/>
      <c r="W329" s="65"/>
      <c r="X329" s="65"/>
      <c r="Y329" s="65"/>
      <c r="Z329" s="65"/>
      <c r="AA329" s="65"/>
    </row>
    <row r="330" spans="1:27" s="54" customFormat="1">
      <c r="A330" s="19" t="str">
        <f t="shared" si="112"/>
        <v>BLR3804</v>
      </c>
      <c r="B330" s="301" t="s">
        <v>337</v>
      </c>
      <c r="C330" s="301"/>
      <c r="D330" s="301"/>
      <c r="E330" s="301"/>
      <c r="F330" s="301"/>
      <c r="G330" s="301"/>
      <c r="H330" s="301"/>
      <c r="I330" s="301"/>
      <c r="J330" s="10">
        <v>4</v>
      </c>
      <c r="K330" s="10">
        <v>0</v>
      </c>
      <c r="L330" s="10">
        <f t="shared" si="115"/>
        <v>0</v>
      </c>
      <c r="M330" s="10">
        <f t="shared" si="116"/>
        <v>0</v>
      </c>
      <c r="N330" s="10">
        <f t="shared" si="117"/>
        <v>0</v>
      </c>
      <c r="O330" s="10">
        <f t="shared" si="118"/>
        <v>0</v>
      </c>
      <c r="P330" s="10">
        <f t="shared" si="119"/>
        <v>7</v>
      </c>
      <c r="Q330" s="10">
        <f t="shared" si="120"/>
        <v>7</v>
      </c>
      <c r="R330" s="17">
        <f t="shared" si="121"/>
        <v>0</v>
      </c>
      <c r="S330" s="17">
        <f t="shared" si="122"/>
        <v>0</v>
      </c>
      <c r="T330" s="17" t="str">
        <f t="shared" si="123"/>
        <v>VP</v>
      </c>
      <c r="U330" s="17" t="str">
        <f t="shared" si="124"/>
        <v>DS</v>
      </c>
      <c r="V330" s="65"/>
      <c r="W330" s="65"/>
      <c r="X330" s="65"/>
      <c r="Y330" s="65"/>
      <c r="Z330" s="65"/>
      <c r="AA330" s="65"/>
    </row>
    <row r="331" spans="1:27" s="54" customFormat="1">
      <c r="A331" s="19" t="str">
        <f t="shared" si="112"/>
        <v>BLR1604</v>
      </c>
      <c r="B331" s="301" t="s">
        <v>264</v>
      </c>
      <c r="C331" s="301"/>
      <c r="D331" s="301"/>
      <c r="E331" s="301"/>
      <c r="F331" s="301"/>
      <c r="G331" s="301"/>
      <c r="H331" s="301"/>
      <c r="I331" s="301"/>
      <c r="J331" s="10">
        <f t="shared" si="113"/>
        <v>4</v>
      </c>
      <c r="K331" s="10">
        <f t="shared" si="114"/>
        <v>0</v>
      </c>
      <c r="L331" s="10">
        <f t="shared" si="115"/>
        <v>0</v>
      </c>
      <c r="M331" s="10">
        <f t="shared" si="116"/>
        <v>0</v>
      </c>
      <c r="N331" s="10">
        <f t="shared" si="117"/>
        <v>4</v>
      </c>
      <c r="O331" s="10">
        <f t="shared" si="118"/>
        <v>4</v>
      </c>
      <c r="P331" s="10">
        <f t="shared" si="119"/>
        <v>3</v>
      </c>
      <c r="Q331" s="10">
        <f t="shared" si="120"/>
        <v>7</v>
      </c>
      <c r="R331" s="17">
        <f t="shared" si="121"/>
        <v>0</v>
      </c>
      <c r="S331" s="17">
        <f t="shared" si="122"/>
        <v>0</v>
      </c>
      <c r="T331" s="17" t="str">
        <f t="shared" si="123"/>
        <v>VP</v>
      </c>
      <c r="U331" s="17" t="str">
        <f t="shared" si="124"/>
        <v>DS</v>
      </c>
      <c r="V331" s="65"/>
      <c r="W331" s="65"/>
      <c r="X331" s="65"/>
      <c r="Y331" s="65"/>
      <c r="Z331" s="65"/>
      <c r="AA331" s="65"/>
    </row>
    <row r="332" spans="1:27" s="54" customFormat="1">
      <c r="A332" s="19" t="str">
        <f t="shared" si="112"/>
        <v>BLR3603</v>
      </c>
      <c r="B332" s="301" t="s">
        <v>237</v>
      </c>
      <c r="C332" s="301"/>
      <c r="D332" s="301"/>
      <c r="E332" s="301"/>
      <c r="F332" s="301"/>
      <c r="G332" s="301"/>
      <c r="H332" s="301"/>
      <c r="I332" s="301"/>
      <c r="J332" s="10">
        <f t="shared" si="113"/>
        <v>2</v>
      </c>
      <c r="K332" s="10">
        <f t="shared" si="114"/>
        <v>0</v>
      </c>
      <c r="L332" s="10">
        <f t="shared" si="115"/>
        <v>0</v>
      </c>
      <c r="M332" s="10">
        <f t="shared" si="116"/>
        <v>0</v>
      </c>
      <c r="N332" s="10">
        <f t="shared" si="117"/>
        <v>2</v>
      </c>
      <c r="O332" s="10">
        <f t="shared" si="118"/>
        <v>2</v>
      </c>
      <c r="P332" s="10">
        <f t="shared" si="119"/>
        <v>2</v>
      </c>
      <c r="Q332" s="10">
        <f t="shared" si="120"/>
        <v>4</v>
      </c>
      <c r="R332" s="17" t="str">
        <f t="shared" si="121"/>
        <v>E</v>
      </c>
      <c r="S332" s="17">
        <f t="shared" si="122"/>
        <v>0</v>
      </c>
      <c r="T332" s="17">
        <f t="shared" si="123"/>
        <v>0</v>
      </c>
      <c r="U332" s="17" t="str">
        <f t="shared" si="124"/>
        <v>DS</v>
      </c>
      <c r="V332" s="65"/>
      <c r="W332" s="65"/>
      <c r="X332" s="65"/>
      <c r="Y332" s="65"/>
      <c r="Z332" s="65"/>
      <c r="AA332" s="65"/>
    </row>
    <row r="333" spans="1:27">
      <c r="A333" s="243" t="s">
        <v>137</v>
      </c>
      <c r="B333" s="243"/>
      <c r="C333" s="243"/>
      <c r="D333" s="243"/>
      <c r="E333" s="243"/>
      <c r="F333" s="243"/>
      <c r="G333" s="243"/>
      <c r="H333" s="243"/>
      <c r="I333" s="243"/>
      <c r="J333" s="13">
        <f t="shared" ref="J333:Q333" si="125">SUM(J309:J332)</f>
        <v>105</v>
      </c>
      <c r="K333" s="13">
        <f t="shared" si="125"/>
        <v>40</v>
      </c>
      <c r="L333" s="13">
        <f t="shared" si="125"/>
        <v>10</v>
      </c>
      <c r="M333" s="13">
        <f t="shared" si="125"/>
        <v>27</v>
      </c>
      <c r="N333" s="77">
        <f t="shared" si="125"/>
        <v>6</v>
      </c>
      <c r="O333" s="13">
        <f t="shared" si="125"/>
        <v>83</v>
      </c>
      <c r="P333" s="13">
        <f t="shared" si="125"/>
        <v>104</v>
      </c>
      <c r="Q333" s="13">
        <f t="shared" si="125"/>
        <v>187</v>
      </c>
      <c r="R333" s="58">
        <f>COUNTIF(R309:R332,"E")</f>
        <v>13</v>
      </c>
      <c r="S333" s="58">
        <f>COUNTIF(S309:S332,"C")</f>
        <v>9</v>
      </c>
      <c r="T333" s="58">
        <f>COUNTIF(T309:T332,"VP")</f>
        <v>2</v>
      </c>
      <c r="U333" s="56">
        <f>COUNTA(U309:U332)</f>
        <v>24</v>
      </c>
    </row>
    <row r="334" spans="1:27">
      <c r="A334" s="243" t="s">
        <v>50</v>
      </c>
      <c r="B334" s="243"/>
      <c r="C334" s="243"/>
      <c r="D334" s="243"/>
      <c r="E334" s="243"/>
      <c r="F334" s="243"/>
      <c r="G334" s="243"/>
      <c r="H334" s="243"/>
      <c r="I334" s="243"/>
      <c r="J334" s="243"/>
      <c r="K334" s="13">
        <f>K333*14</f>
        <v>560</v>
      </c>
      <c r="L334" s="13">
        <f t="shared" ref="L334:Q334" si="126">L333*14</f>
        <v>140</v>
      </c>
      <c r="M334" s="13">
        <f t="shared" si="126"/>
        <v>378</v>
      </c>
      <c r="N334" s="77">
        <f t="shared" si="126"/>
        <v>84</v>
      </c>
      <c r="O334" s="13">
        <f t="shared" si="126"/>
        <v>1162</v>
      </c>
      <c r="P334" s="13">
        <f t="shared" si="126"/>
        <v>1456</v>
      </c>
      <c r="Q334" s="13">
        <f t="shared" si="126"/>
        <v>2618</v>
      </c>
      <c r="R334" s="252"/>
      <c r="S334" s="252"/>
      <c r="T334" s="252"/>
      <c r="U334" s="252"/>
    </row>
    <row r="335" spans="1:27">
      <c r="A335" s="243"/>
      <c r="B335" s="243"/>
      <c r="C335" s="243"/>
      <c r="D335" s="243"/>
      <c r="E335" s="243"/>
      <c r="F335" s="243"/>
      <c r="G335" s="243"/>
      <c r="H335" s="243"/>
      <c r="I335" s="243"/>
      <c r="J335" s="243"/>
      <c r="K335" s="253">
        <f>SUM(K334:N334)</f>
        <v>1162</v>
      </c>
      <c r="L335" s="254"/>
      <c r="M335" s="254"/>
      <c r="N335" s="255"/>
      <c r="O335" s="371">
        <f>SUM(O334:P334)</f>
        <v>2618</v>
      </c>
      <c r="P335" s="371"/>
      <c r="Q335" s="371"/>
      <c r="R335" s="252"/>
      <c r="S335" s="252"/>
      <c r="T335" s="252"/>
      <c r="U335" s="252"/>
    </row>
    <row r="336" spans="1:27" s="49" customFormat="1">
      <c r="A336" s="244" t="s">
        <v>96</v>
      </c>
      <c r="B336" s="245"/>
      <c r="C336" s="245"/>
      <c r="D336" s="245"/>
      <c r="E336" s="245"/>
      <c r="F336" s="245"/>
      <c r="G336" s="245"/>
      <c r="H336" s="245"/>
      <c r="I336" s="245"/>
      <c r="J336" s="246"/>
      <c r="K336" s="306">
        <f>U333/SUM(U55,U72,U91,U104,U117,U130,U143,U157)</f>
        <v>0.40677966101694918</v>
      </c>
      <c r="L336" s="307"/>
      <c r="M336" s="307"/>
      <c r="N336" s="307"/>
      <c r="O336" s="307"/>
      <c r="P336" s="307"/>
      <c r="Q336" s="307"/>
      <c r="R336" s="307"/>
      <c r="S336" s="307"/>
      <c r="T336" s="307"/>
      <c r="U336" s="308"/>
    </row>
    <row r="337" spans="1:27" s="49" customFormat="1">
      <c r="A337" s="303" t="s">
        <v>98</v>
      </c>
      <c r="B337" s="304"/>
      <c r="C337" s="304"/>
      <c r="D337" s="304"/>
      <c r="E337" s="304"/>
      <c r="F337" s="304"/>
      <c r="G337" s="304"/>
      <c r="H337" s="304"/>
      <c r="I337" s="304"/>
      <c r="J337" s="305"/>
      <c r="K337" s="306">
        <f>K335/(SUM(O55,O72,O91,O104,O117,O130,O143,O157)*14)</f>
        <v>0.39150943396226418</v>
      </c>
      <c r="L337" s="307"/>
      <c r="M337" s="307"/>
      <c r="N337" s="307"/>
      <c r="O337" s="307"/>
      <c r="P337" s="307"/>
      <c r="Q337" s="307"/>
      <c r="R337" s="307"/>
      <c r="S337" s="307"/>
      <c r="T337" s="307"/>
      <c r="U337" s="308"/>
    </row>
    <row r="339" spans="1:27">
      <c r="A339" s="337" t="s">
        <v>68</v>
      </c>
      <c r="B339" s="338"/>
      <c r="C339" s="338"/>
      <c r="D339" s="338"/>
      <c r="E339" s="338"/>
      <c r="F339" s="338"/>
      <c r="G339" s="338"/>
      <c r="H339" s="338"/>
      <c r="I339" s="338"/>
      <c r="J339" s="338"/>
      <c r="K339" s="338"/>
      <c r="L339" s="338"/>
      <c r="M339" s="338"/>
      <c r="N339" s="338"/>
      <c r="O339" s="338"/>
      <c r="P339" s="338"/>
      <c r="Q339" s="338"/>
      <c r="R339" s="338"/>
      <c r="S339" s="338"/>
      <c r="T339" s="338"/>
      <c r="U339" s="339"/>
    </row>
    <row r="340" spans="1:27" s="101" customFormat="1">
      <c r="A340" s="340"/>
      <c r="B340" s="341"/>
      <c r="C340" s="341"/>
      <c r="D340" s="341"/>
      <c r="E340" s="341"/>
      <c r="F340" s="341"/>
      <c r="G340" s="341"/>
      <c r="H340" s="341"/>
      <c r="I340" s="341"/>
      <c r="J340" s="341"/>
      <c r="K340" s="341"/>
      <c r="L340" s="341"/>
      <c r="M340" s="341"/>
      <c r="N340" s="341"/>
      <c r="O340" s="341"/>
      <c r="P340" s="341"/>
      <c r="Q340" s="341"/>
      <c r="R340" s="341"/>
      <c r="S340" s="341"/>
      <c r="T340" s="341"/>
      <c r="U340" s="342"/>
    </row>
    <row r="341" spans="1:27" ht="12.75" customHeight="1">
      <c r="A341" s="249" t="s">
        <v>28</v>
      </c>
      <c r="B341" s="249" t="s">
        <v>27</v>
      </c>
      <c r="C341" s="249"/>
      <c r="D341" s="249"/>
      <c r="E341" s="249"/>
      <c r="F341" s="249"/>
      <c r="G341" s="249"/>
      <c r="H341" s="249"/>
      <c r="I341" s="249"/>
      <c r="J341" s="248" t="s">
        <v>40</v>
      </c>
      <c r="K341" s="237" t="s">
        <v>25</v>
      </c>
      <c r="L341" s="238"/>
      <c r="M341" s="238"/>
      <c r="N341" s="239"/>
      <c r="O341" s="237" t="s">
        <v>41</v>
      </c>
      <c r="P341" s="238"/>
      <c r="Q341" s="239"/>
      <c r="R341" s="237" t="s">
        <v>24</v>
      </c>
      <c r="S341" s="238"/>
      <c r="T341" s="239"/>
      <c r="U341" s="248" t="s">
        <v>23</v>
      </c>
    </row>
    <row r="342" spans="1:27" s="101" customFormat="1">
      <c r="A342" s="249"/>
      <c r="B342" s="249"/>
      <c r="C342" s="249"/>
      <c r="D342" s="249"/>
      <c r="E342" s="249"/>
      <c r="F342" s="249"/>
      <c r="G342" s="249"/>
      <c r="H342" s="249"/>
      <c r="I342" s="249"/>
      <c r="J342" s="248"/>
      <c r="K342" s="240"/>
      <c r="L342" s="241"/>
      <c r="M342" s="241"/>
      <c r="N342" s="242"/>
      <c r="O342" s="240"/>
      <c r="P342" s="241"/>
      <c r="Q342" s="242"/>
      <c r="R342" s="240"/>
      <c r="S342" s="241"/>
      <c r="T342" s="242"/>
      <c r="U342" s="248"/>
    </row>
    <row r="343" spans="1:27">
      <c r="A343" s="249"/>
      <c r="B343" s="249"/>
      <c r="C343" s="249"/>
      <c r="D343" s="249"/>
      <c r="E343" s="249"/>
      <c r="F343" s="249"/>
      <c r="G343" s="249"/>
      <c r="H343" s="249"/>
      <c r="I343" s="249"/>
      <c r="J343" s="248"/>
      <c r="K343" s="57" t="s">
        <v>29</v>
      </c>
      <c r="L343" s="57" t="s">
        <v>30</v>
      </c>
      <c r="M343" s="57" t="s">
        <v>31</v>
      </c>
      <c r="N343" s="74" t="s">
        <v>106</v>
      </c>
      <c r="O343" s="57" t="s">
        <v>35</v>
      </c>
      <c r="P343" s="57" t="s">
        <v>7</v>
      </c>
      <c r="Q343" s="57" t="s">
        <v>32</v>
      </c>
      <c r="R343" s="57" t="s">
        <v>33</v>
      </c>
      <c r="S343" s="57" t="s">
        <v>29</v>
      </c>
      <c r="T343" s="57" t="s">
        <v>34</v>
      </c>
      <c r="U343" s="248"/>
    </row>
    <row r="344" spans="1:27">
      <c r="A344" s="19" t="str">
        <f>IF(ISNA(INDEX($A$42:$U$249,MATCH($B344,$B$42:$B$249,0),1)),"",INDEX($A$42:$U$249,MATCH($B344,$B$42:$B$249,0),1))</f>
        <v>*</v>
      </c>
      <c r="B344" s="301" t="s">
        <v>133</v>
      </c>
      <c r="C344" s="301"/>
      <c r="D344" s="301"/>
      <c r="E344" s="301"/>
      <c r="F344" s="301"/>
      <c r="G344" s="301"/>
      <c r="H344" s="301"/>
      <c r="I344" s="301"/>
      <c r="J344" s="10">
        <f>IF(ISNA(INDEX($A$42:$U$249,MATCH($B344,$B$42:$B$249,0),10)),"",INDEX($A$42:$U$249,MATCH($B344,$B$42:$B$249,0),10))</f>
        <v>3</v>
      </c>
      <c r="K344" s="10">
        <f>IF(ISNA(INDEX($A$42:$U$249,MATCH($B344,$B$42:$B$249,0),11)),"",INDEX($A$42:$U$249,MATCH($B344,$B$42:$B$249,0),11))</f>
        <v>0</v>
      </c>
      <c r="L344" s="10">
        <f>IF(ISNA(INDEX($A$42:$U$249,MATCH($B344,$B$42:$B$249,0),12)),"",INDEX($A$42:$U$249,MATCH($B344,$B$42:$B$249,0),12))</f>
        <v>2</v>
      </c>
      <c r="M344" s="10">
        <f>IF(ISNA(INDEX($A$42:$U$249,MATCH($B344,$B$42:$B$249,0),13)),"",INDEX($A$42:$U$249,MATCH($B344,$B$42:$B$249,0),13))</f>
        <v>0</v>
      </c>
      <c r="N344" s="10">
        <f>IF(ISNA(INDEX($A$42:$U$249,MATCH($B344,$B$42:$B$249,0),14)),"",INDEX($A$42:$U$249,MATCH($B344,$B$42:$B$249,0),14))</f>
        <v>0</v>
      </c>
      <c r="O344" s="10">
        <f>IF(ISNA(INDEX($A$42:$U$249,MATCH($B344,$B$42:$B$249,0),15)),"",INDEX($A$42:$U$249,MATCH($B344,$B$42:$B$249,0),15))</f>
        <v>2</v>
      </c>
      <c r="P344" s="10">
        <f>IF(ISNA(INDEX($A$42:$U$249,MATCH($B344,$B$42:$B$249,0),16)),"",INDEX($A$42:$U$249,MATCH($B344,$B$42:$B$249,0),16))</f>
        <v>3</v>
      </c>
      <c r="Q344" s="10">
        <f>IF(ISNA(INDEX($A$42:$U$249,MATCH($B344,$B$42:$B$249,0),17)),"",INDEX($A$42:$U$249,MATCH($B344,$B$42:$B$249,0),17))</f>
        <v>5</v>
      </c>
      <c r="R344" s="17">
        <f>IF(ISNA(INDEX($A$42:$U$249,MATCH($B344,$B$42:$B$249,0),18)),"",INDEX($A$42:$U$249,MATCH($B344,$B$42:$B$249,0),18))</f>
        <v>0</v>
      </c>
      <c r="S344" s="17" t="str">
        <f>IF(ISNA(INDEX($A$42:$U$249,MATCH($B344,$B$42:$B$249,0),19)),"",INDEX($A$42:$U$249,MATCH($B344,$B$42:$B$249,0),19))</f>
        <v>C</v>
      </c>
      <c r="T344" s="17">
        <f>IF(ISNA(INDEX($A$42:$U$249,MATCH($B344,$B$42:$B$249,0),20)),"",INDEX($A$42:$U$249,MATCH($B344,$B$42:$B$249,0),20))</f>
        <v>0</v>
      </c>
      <c r="U344" s="17" t="str">
        <f>IF(ISNA(INDEX($A$42:$U$249,MATCH($B344,$B$42:$B$249,0),21)),"",INDEX($A$42:$U$249,MATCH($B344,$B$42:$B$249,0),21))</f>
        <v>DC</v>
      </c>
      <c r="V344" s="65"/>
      <c r="W344" s="65"/>
      <c r="X344" s="65"/>
      <c r="Y344" s="65"/>
      <c r="Z344" s="65"/>
      <c r="AA344" s="65"/>
    </row>
    <row r="345" spans="1:27">
      <c r="A345" s="19" t="str">
        <f>IF(ISNA(INDEX($A$42:$U$249,MATCH($B345,$B$42:$B$249,0),1)),"",INDEX($A$42:$U$249,MATCH($B345,$B$42:$B$249,0),1))</f>
        <v>YLU0011</v>
      </c>
      <c r="B345" s="301" t="s">
        <v>134</v>
      </c>
      <c r="C345" s="301"/>
      <c r="D345" s="301"/>
      <c r="E345" s="301"/>
      <c r="F345" s="301"/>
      <c r="G345" s="301"/>
      <c r="H345" s="301"/>
      <c r="I345" s="301"/>
      <c r="J345" s="10">
        <f>IF(ISNA(INDEX($A$42:$U$249,MATCH($B345,$B$42:$B$249,0),10)),"",INDEX($A$42:$U$249,MATCH($B345,$B$42:$B$249,0),10))</f>
        <v>2</v>
      </c>
      <c r="K345" s="10">
        <f>IF(ISNA(INDEX($A$42:$U$249,MATCH($B345,$B$42:$B$249,0),11)),"",INDEX($A$42:$U$249,MATCH($B345,$B$42:$B$249,0),11))</f>
        <v>0</v>
      </c>
      <c r="L345" s="10">
        <f>IF(ISNA(INDEX($A$42:$U$249,MATCH($B345,$B$42:$B$249,0),12)),"",INDEX($A$42:$U$249,MATCH($B345,$B$42:$B$249,0),12))</f>
        <v>2</v>
      </c>
      <c r="M345" s="10">
        <f>IF(ISNA(INDEX($A$42:$U$249,MATCH($B345,$B$42:$B$249,0),13)),"",INDEX($A$42:$U$249,MATCH($B345,$B$42:$B$249,0),13))</f>
        <v>0</v>
      </c>
      <c r="N345" s="10">
        <f>IF(ISNA(INDEX($A$42:$U$249,MATCH($B345,$B$42:$B$249,0),14)),"",INDEX($A$42:$U$249,MATCH($B345,$B$42:$B$249,0),14))</f>
        <v>0</v>
      </c>
      <c r="O345" s="10">
        <f>IF(ISNA(INDEX($A$42:$U$249,MATCH($B345,$B$42:$B$249,0),15)),"",INDEX($A$42:$U$249,MATCH($B345,$B$42:$B$249,0),15))</f>
        <v>2</v>
      </c>
      <c r="P345" s="10">
        <f>IF(ISNA(INDEX($A$42:$U$249,MATCH($B345,$B$42:$B$249,0),16)),"",INDEX($A$42:$U$249,MATCH($B345,$B$42:$B$249,0),16))</f>
        <v>2</v>
      </c>
      <c r="Q345" s="10">
        <f>IF(ISNA(INDEX($A$42:$U$249,MATCH($B345,$B$42:$B$249,0),17)),"",INDEX($A$42:$U$249,MATCH($B345,$B$42:$B$249,0),17))</f>
        <v>4</v>
      </c>
      <c r="R345" s="17">
        <f>IF(ISNA(INDEX($A$42:$U$249,MATCH($B345,$B$42:$B$249,0),18)),"",INDEX($A$42:$U$249,MATCH($B345,$B$42:$B$249,0),18))</f>
        <v>0</v>
      </c>
      <c r="S345" s="17">
        <f>IF(ISNA(INDEX($A$42:$U$249,MATCH($B345,$B$42:$B$249,0),19)),"",INDEX($A$42:$U$249,MATCH($B345,$B$42:$B$249,0),19))</f>
        <v>0</v>
      </c>
      <c r="T345" s="17" t="str">
        <f>IF(ISNA(INDEX($A$42:$U$249,MATCH($B345,$B$42:$B$249,0),20)),"",INDEX($A$42:$U$249,MATCH($B345,$B$42:$B$249,0),20))</f>
        <v>VP</v>
      </c>
      <c r="U345" s="17" t="str">
        <f>IF(ISNA(INDEX($A$42:$U$249,MATCH($B345,$B$42:$B$249,0),21)),"",INDEX($A$42:$U$249,MATCH($B345,$B$42:$B$249,0),21))</f>
        <v>DC</v>
      </c>
      <c r="V345" s="65"/>
      <c r="W345" s="65"/>
      <c r="X345" s="65"/>
      <c r="Y345" s="65"/>
      <c r="Z345" s="65"/>
      <c r="AA345" s="65"/>
    </row>
    <row r="346" spans="1:27">
      <c r="A346" s="19" t="str">
        <f>IF(ISNA(INDEX($A$42:$U$249,MATCH($B346,$B$42:$B$249,0),1)),"",INDEX($A$42:$U$249,MATCH($B346,$B$42:$B$249,0),1))</f>
        <v>**</v>
      </c>
      <c r="B346" s="301" t="s">
        <v>135</v>
      </c>
      <c r="C346" s="301"/>
      <c r="D346" s="301"/>
      <c r="E346" s="301"/>
      <c r="F346" s="301"/>
      <c r="G346" s="301"/>
      <c r="H346" s="301"/>
      <c r="I346" s="301"/>
      <c r="J346" s="10">
        <f>IF(ISNA(INDEX($A$42:$U$249,MATCH($B346,$B$42:$B$249,0),10)),"",INDEX($A$42:$U$249,MATCH($B346,$B$42:$B$249,0),10))</f>
        <v>3</v>
      </c>
      <c r="K346" s="10">
        <f>IF(ISNA(INDEX($A$42:$U$249,MATCH($B346,$B$42:$B$249,0),11)),"",INDEX($A$42:$U$249,MATCH($B346,$B$42:$B$249,0),11))</f>
        <v>0</v>
      </c>
      <c r="L346" s="10">
        <f>IF(ISNA(INDEX($A$42:$U$249,MATCH($B346,$B$42:$B$249,0),12)),"",INDEX($A$42:$U$249,MATCH($B346,$B$42:$B$249,0),12))</f>
        <v>2</v>
      </c>
      <c r="M346" s="10">
        <f>IF(ISNA(INDEX($A$42:$U$249,MATCH($B346,$B$42:$B$249,0),13)),"",INDEX($A$42:$U$249,MATCH($B346,$B$42:$B$249,0),13))</f>
        <v>0</v>
      </c>
      <c r="N346" s="10">
        <f>IF(ISNA(INDEX($A$42:$U$249,MATCH($B346,$B$42:$B$249,0),14)),"",INDEX($A$42:$U$249,MATCH($B346,$B$42:$B$249,0),14))</f>
        <v>0</v>
      </c>
      <c r="O346" s="10">
        <f>IF(ISNA(INDEX($A$42:$U$249,MATCH($B346,$B$42:$B$249,0),15)),"",INDEX($A$42:$U$249,MATCH($B346,$B$42:$B$249,0),15))</f>
        <v>2</v>
      </c>
      <c r="P346" s="10">
        <f>IF(ISNA(INDEX($A$42:$U$249,MATCH($B346,$B$42:$B$249,0),16)),"",INDEX($A$42:$U$249,MATCH($B346,$B$42:$B$249,0),16))</f>
        <v>3</v>
      </c>
      <c r="Q346" s="10">
        <f>IF(ISNA(INDEX($A$42:$U$249,MATCH($B346,$B$42:$B$249,0),17)),"",INDEX($A$42:$U$249,MATCH($B346,$B$42:$B$249,0),17))</f>
        <v>5</v>
      </c>
      <c r="R346" s="17">
        <f>IF(ISNA(INDEX($A$42:$U$249,MATCH($B346,$B$42:$B$249,0),18)),"",INDEX($A$42:$U$249,MATCH($B346,$B$42:$B$249,0),18))</f>
        <v>0</v>
      </c>
      <c r="S346" s="17" t="str">
        <f>IF(ISNA(INDEX($A$42:$U$249,MATCH($B346,$B$42:$B$249,0),19)),"",INDEX($A$42:$U$249,MATCH($B346,$B$42:$B$249,0),19))</f>
        <v>C</v>
      </c>
      <c r="T346" s="17">
        <f>IF(ISNA(INDEX($A$42:$U$249,MATCH($B346,$B$42:$B$249,0),20)),"",INDEX($A$42:$U$249,MATCH($B346,$B$42:$B$249,0),20))</f>
        <v>0</v>
      </c>
      <c r="U346" s="17" t="str">
        <f>IF(ISNA(INDEX($A$42:$U$249,MATCH($B346,$B$42:$B$249,0),21)),"",INDEX($A$42:$U$249,MATCH($B346,$B$42:$B$249,0),21))</f>
        <v>DC</v>
      </c>
      <c r="V346" s="65"/>
      <c r="W346" s="65"/>
      <c r="X346" s="65"/>
      <c r="Y346" s="65"/>
      <c r="Z346" s="65"/>
      <c r="AA346" s="65"/>
    </row>
    <row r="347" spans="1:27">
      <c r="A347" s="19" t="str">
        <f>IF(ISNA(INDEX($A$42:$U$249,MATCH($B347,$B$42:$B$249,0),1)),"",INDEX($A$42:$U$249,MATCH($B347,$B$42:$B$249,0),1))</f>
        <v>YLU0012</v>
      </c>
      <c r="B347" s="301" t="s">
        <v>136</v>
      </c>
      <c r="C347" s="301"/>
      <c r="D347" s="301"/>
      <c r="E347" s="301"/>
      <c r="F347" s="301"/>
      <c r="G347" s="301"/>
      <c r="H347" s="301"/>
      <c r="I347" s="301"/>
      <c r="J347" s="10">
        <f>IF(ISNA(INDEX($A$42:$U$249,MATCH($B347,$B$42:$B$249,0),10)),"",INDEX($A$42:$U$249,MATCH($B347,$B$42:$B$249,0),10))</f>
        <v>2</v>
      </c>
      <c r="K347" s="10">
        <f>IF(ISNA(INDEX($A$42:$U$249,MATCH($B347,$B$42:$B$249,0),11)),"",INDEX($A$42:$U$249,MATCH($B347,$B$42:$B$249,0),11))</f>
        <v>0</v>
      </c>
      <c r="L347" s="10">
        <f>IF(ISNA(INDEX($A$42:$U$249,MATCH($B347,$B$42:$B$249,0),12)),"",INDEX($A$42:$U$249,MATCH($B347,$B$42:$B$249,0),12))</f>
        <v>2</v>
      </c>
      <c r="M347" s="10">
        <f>IF(ISNA(INDEX($A$42:$U$249,MATCH($B347,$B$42:$B$249,0),13)),"",INDEX($A$42:$U$249,MATCH($B347,$B$42:$B$249,0),13))</f>
        <v>0</v>
      </c>
      <c r="N347" s="10">
        <f>IF(ISNA(INDEX($A$42:$U$249,MATCH($B347,$B$42:$B$249,0),14)),"",INDEX($A$42:$U$249,MATCH($B347,$B$42:$B$249,0),14))</f>
        <v>0</v>
      </c>
      <c r="O347" s="10">
        <f>IF(ISNA(INDEX($A$42:$U$249,MATCH($B347,$B$42:$B$249,0),15)),"",INDEX($A$42:$U$249,MATCH($B347,$B$42:$B$249,0),15))</f>
        <v>2</v>
      </c>
      <c r="P347" s="10">
        <f>IF(ISNA(INDEX($A$42:$U$249,MATCH($B347,$B$42:$B$249,0),16)),"",INDEX($A$42:$U$249,MATCH($B347,$B$42:$B$249,0),16))</f>
        <v>2</v>
      </c>
      <c r="Q347" s="10">
        <f>IF(ISNA(INDEX($A$42:$U$249,MATCH($B347,$B$42:$B$249,0),17)),"",INDEX($A$42:$U$249,MATCH($B347,$B$42:$B$249,0),17))</f>
        <v>4</v>
      </c>
      <c r="R347" s="17">
        <f>IF(ISNA(INDEX($A$42:$U$249,MATCH($B347,$B$42:$B$249,0),18)),"",INDEX($A$42:$U$249,MATCH($B347,$B$42:$B$249,0),18))</f>
        <v>0</v>
      </c>
      <c r="S347" s="17">
        <f>IF(ISNA(INDEX($A$42:$U$249,MATCH($B347,$B$42:$B$249,0),19)),"",INDEX($A$42:$U$249,MATCH($B347,$B$42:$B$249,0),19))</f>
        <v>0</v>
      </c>
      <c r="T347" s="17" t="str">
        <f>IF(ISNA(INDEX($A$42:$U$249,MATCH($B347,$B$42:$B$249,0),20)),"",INDEX($A$42:$U$249,MATCH($B347,$B$42:$B$249,0),20))</f>
        <v>VP</v>
      </c>
      <c r="U347" s="17" t="str">
        <f>IF(ISNA(INDEX($A$42:$U$249,MATCH($B347,$B$42:$B$249,0),21)),"",INDEX($A$42:$U$249,MATCH($B347,$B$42:$B$249,0),21))</f>
        <v>DC</v>
      </c>
      <c r="V347" s="65"/>
      <c r="W347" s="65"/>
      <c r="X347" s="65"/>
      <c r="Y347" s="65"/>
      <c r="Z347" s="65"/>
      <c r="AA347" s="65"/>
    </row>
    <row r="348" spans="1:27" ht="12.75" customHeight="1">
      <c r="A348" s="243" t="s">
        <v>137</v>
      </c>
      <c r="B348" s="243"/>
      <c r="C348" s="243"/>
      <c r="D348" s="243"/>
      <c r="E348" s="243"/>
      <c r="F348" s="243"/>
      <c r="G348" s="243"/>
      <c r="H348" s="243"/>
      <c r="I348" s="243"/>
      <c r="J348" s="13">
        <f t="shared" ref="J348:Q348" si="127">SUM(J344:J347)</f>
        <v>10</v>
      </c>
      <c r="K348" s="13">
        <f t="shared" si="127"/>
        <v>0</v>
      </c>
      <c r="L348" s="13">
        <f t="shared" si="127"/>
        <v>8</v>
      </c>
      <c r="M348" s="13">
        <f t="shared" si="127"/>
        <v>0</v>
      </c>
      <c r="N348" s="77">
        <f t="shared" si="127"/>
        <v>0</v>
      </c>
      <c r="O348" s="13">
        <f t="shared" si="127"/>
        <v>8</v>
      </c>
      <c r="P348" s="13">
        <f t="shared" si="127"/>
        <v>10</v>
      </c>
      <c r="Q348" s="13">
        <f t="shared" si="127"/>
        <v>18</v>
      </c>
      <c r="R348" s="58">
        <f>COUNTIF(R344:R347,"E")</f>
        <v>0</v>
      </c>
      <c r="S348" s="58">
        <f>COUNTIF(S344:S347,"C")</f>
        <v>2</v>
      </c>
      <c r="T348" s="58">
        <f>COUNTIF(T344:T347,"VP")</f>
        <v>2</v>
      </c>
      <c r="U348" s="56">
        <f>COUNTA(U344:U347)</f>
        <v>4</v>
      </c>
      <c r="V348" s="224"/>
      <c r="W348" s="224"/>
      <c r="X348" s="224"/>
      <c r="Y348" s="224"/>
      <c r="Z348" s="101"/>
      <c r="AA348" s="101"/>
    </row>
    <row r="349" spans="1:27">
      <c r="A349" s="343" t="s">
        <v>50</v>
      </c>
      <c r="B349" s="344"/>
      <c r="C349" s="344"/>
      <c r="D349" s="344"/>
      <c r="E349" s="344"/>
      <c r="F349" s="344"/>
      <c r="G349" s="344"/>
      <c r="H349" s="344"/>
      <c r="I349" s="344"/>
      <c r="J349" s="345"/>
      <c r="K349" s="13">
        <f>K348*14</f>
        <v>0</v>
      </c>
      <c r="L349" s="13">
        <f t="shared" ref="L349:Q349" si="128">L348*14</f>
        <v>112</v>
      </c>
      <c r="M349" s="13">
        <f t="shared" si="128"/>
        <v>0</v>
      </c>
      <c r="N349" s="77">
        <f t="shared" si="128"/>
        <v>0</v>
      </c>
      <c r="O349" s="13">
        <f t="shared" si="128"/>
        <v>112</v>
      </c>
      <c r="P349" s="13">
        <f t="shared" si="128"/>
        <v>140</v>
      </c>
      <c r="Q349" s="13">
        <f t="shared" si="128"/>
        <v>252</v>
      </c>
      <c r="R349" s="295"/>
      <c r="S349" s="296"/>
      <c r="T349" s="296"/>
      <c r="U349" s="297"/>
      <c r="V349" s="225" t="s">
        <v>102</v>
      </c>
      <c r="W349" s="226"/>
      <c r="X349" s="225" t="s">
        <v>103</v>
      </c>
      <c r="Y349" s="226"/>
      <c r="Z349" s="101"/>
      <c r="AA349" s="101"/>
    </row>
    <row r="350" spans="1:27">
      <c r="A350" s="346"/>
      <c r="B350" s="347"/>
      <c r="C350" s="347"/>
      <c r="D350" s="347"/>
      <c r="E350" s="347"/>
      <c r="F350" s="347"/>
      <c r="G350" s="347"/>
      <c r="H350" s="347"/>
      <c r="I350" s="347"/>
      <c r="J350" s="348"/>
      <c r="K350" s="253">
        <f>SUM(K349:N349)</f>
        <v>112</v>
      </c>
      <c r="L350" s="254"/>
      <c r="M350" s="254"/>
      <c r="N350" s="255"/>
      <c r="O350" s="253">
        <f>SUM(O349:P349)</f>
        <v>252</v>
      </c>
      <c r="P350" s="254"/>
      <c r="Q350" s="255"/>
      <c r="R350" s="298"/>
      <c r="S350" s="299"/>
      <c r="T350" s="299"/>
      <c r="U350" s="300"/>
      <c r="V350" s="227"/>
      <c r="W350" s="228"/>
      <c r="X350" s="227"/>
      <c r="Y350" s="228"/>
      <c r="Z350" s="101"/>
      <c r="AA350" s="101"/>
    </row>
    <row r="351" spans="1:27" s="49" customFormat="1" ht="12.75" customHeight="1">
      <c r="A351" s="244" t="s">
        <v>96</v>
      </c>
      <c r="B351" s="245"/>
      <c r="C351" s="245"/>
      <c r="D351" s="245"/>
      <c r="E351" s="245"/>
      <c r="F351" s="245"/>
      <c r="G351" s="245"/>
      <c r="H351" s="245"/>
      <c r="I351" s="245"/>
      <c r="J351" s="246"/>
      <c r="K351" s="306">
        <f>U348/SUM(U55,U72,U91,U104,U117,U130,U143,U157)</f>
        <v>6.7796610169491525E-2</v>
      </c>
      <c r="L351" s="307"/>
      <c r="M351" s="307"/>
      <c r="N351" s="307"/>
      <c r="O351" s="307"/>
      <c r="P351" s="307"/>
      <c r="Q351" s="307"/>
      <c r="R351" s="307"/>
      <c r="S351" s="307"/>
      <c r="T351" s="307"/>
      <c r="U351" s="308"/>
      <c r="V351" s="188">
        <f>K271+K303+K336+K351</f>
        <v>1</v>
      </c>
      <c r="W351" s="189"/>
      <c r="X351" s="188">
        <f>K271+K336+K351</f>
        <v>0.64406779661016955</v>
      </c>
      <c r="Y351" s="189"/>
      <c r="Z351" s="186" t="s">
        <v>104</v>
      </c>
      <c r="AA351" s="187"/>
    </row>
    <row r="352" spans="1:27" s="49" customFormat="1">
      <c r="A352" s="303" t="s">
        <v>98</v>
      </c>
      <c r="B352" s="304"/>
      <c r="C352" s="304"/>
      <c r="D352" s="304"/>
      <c r="E352" s="304"/>
      <c r="F352" s="304"/>
      <c r="G352" s="304"/>
      <c r="H352" s="304"/>
      <c r="I352" s="304"/>
      <c r="J352" s="305"/>
      <c r="K352" s="306">
        <f>K350/(SUM(O55,O72,O91,O104,O117,O130,O143,O157)*14)</f>
        <v>3.7735849056603772E-2</v>
      </c>
      <c r="L352" s="307"/>
      <c r="M352" s="307"/>
      <c r="N352" s="307"/>
      <c r="O352" s="307"/>
      <c r="P352" s="307"/>
      <c r="Q352" s="307"/>
      <c r="R352" s="307"/>
      <c r="S352" s="307"/>
      <c r="T352" s="307"/>
      <c r="U352" s="308"/>
      <c r="V352" s="188">
        <f>K272+K304+K337+K352</f>
        <v>1</v>
      </c>
      <c r="W352" s="189"/>
      <c r="X352" s="188">
        <f>K272+K337+K352</f>
        <v>0.62735849056603776</v>
      </c>
      <c r="Y352" s="189"/>
      <c r="Z352" s="186" t="s">
        <v>105</v>
      </c>
      <c r="AA352" s="187"/>
    </row>
    <row r="353" spans="1:27" s="49" customFormat="1" ht="12.75" customHeight="1">
      <c r="A353" s="6"/>
      <c r="B353" s="6"/>
      <c r="C353" s="6"/>
      <c r="D353" s="6"/>
      <c r="E353" s="6"/>
      <c r="F353" s="6"/>
      <c r="G353" s="6"/>
      <c r="H353" s="6"/>
      <c r="I353" s="6"/>
      <c r="J353" s="6"/>
      <c r="K353" s="52"/>
      <c r="L353" s="52"/>
      <c r="M353" s="52"/>
      <c r="N353" s="52"/>
      <c r="O353" s="52"/>
      <c r="P353" s="52"/>
      <c r="Q353" s="52"/>
      <c r="R353" s="52"/>
      <c r="S353" s="52"/>
      <c r="T353" s="52"/>
      <c r="U353" s="52"/>
      <c r="V353" s="222" t="str">
        <f>IF(V351=100%,"Corect",IF(V351&gt;100%,"Ați dublat unele discipline","Ați pierdut unele discipline"))</f>
        <v>Corect</v>
      </c>
      <c r="W353" s="223"/>
      <c r="X353" s="222" t="str">
        <f>IF(X351=100%,"Corect",IF(X351&gt;100%,"Ați dublat unele discipline","Ați pierdut unele discipline"))</f>
        <v>Ați pierdut unele discipline</v>
      </c>
      <c r="Y353" s="223"/>
      <c r="Z353" s="101"/>
      <c r="AA353" s="101"/>
    </row>
    <row r="354" spans="1:27" s="101" customFormat="1" ht="12.75" customHeight="1">
      <c r="A354" s="6"/>
      <c r="B354" s="6"/>
      <c r="C354" s="6"/>
      <c r="D354" s="6"/>
      <c r="E354" s="6"/>
      <c r="F354" s="6"/>
      <c r="G354" s="6"/>
      <c r="H354" s="6"/>
      <c r="I354" s="6"/>
      <c r="J354" s="6"/>
      <c r="K354" s="52"/>
      <c r="L354" s="52"/>
      <c r="M354" s="52"/>
      <c r="N354" s="52"/>
      <c r="O354" s="52"/>
      <c r="P354" s="52"/>
      <c r="Q354" s="52"/>
      <c r="R354" s="52"/>
      <c r="S354" s="52"/>
      <c r="T354" s="52"/>
      <c r="U354" s="52"/>
      <c r="V354" s="222" t="str">
        <f>IF(V352=100%,"Corect",IF(V352&gt;100%,"Ați dublat unele discipline","Ați pierdut unele discipline"))</f>
        <v>Corect</v>
      </c>
      <c r="W354" s="223"/>
      <c r="X354" s="222" t="str">
        <f>IF(X352=100%,"Corect",IF(X352&gt;100%,"Ați dublat unele discipline","Ați pierdut unele discipline"))</f>
        <v>Ați pierdut unele discipline</v>
      </c>
      <c r="Y354" s="223"/>
    </row>
    <row r="355" spans="1:27">
      <c r="V355" s="190" t="s">
        <v>148</v>
      </c>
      <c r="W355" s="190"/>
      <c r="X355" s="190"/>
      <c r="Y355" s="190"/>
      <c r="Z355" s="190"/>
      <c r="AA355" s="190"/>
    </row>
    <row r="356" spans="1:27">
      <c r="A356" s="405" t="s">
        <v>69</v>
      </c>
      <c r="B356" s="405"/>
      <c r="C356" s="405"/>
      <c r="D356" s="405"/>
      <c r="E356" s="405"/>
      <c r="F356" s="405"/>
      <c r="G356" s="405"/>
      <c r="H356" s="405"/>
      <c r="I356" s="405"/>
      <c r="J356" s="405"/>
      <c r="K356" s="405"/>
      <c r="L356" s="405"/>
      <c r="M356" s="405"/>
      <c r="N356" s="405"/>
      <c r="O356" s="405"/>
      <c r="P356" s="405"/>
      <c r="Q356" s="405"/>
      <c r="R356" s="405"/>
      <c r="S356" s="405"/>
      <c r="T356" s="405"/>
      <c r="U356" s="405"/>
      <c r="V356" s="190"/>
      <c r="W356" s="190"/>
      <c r="X356" s="190"/>
      <c r="Y356" s="190"/>
      <c r="Z356" s="190"/>
      <c r="AA356" s="190"/>
    </row>
    <row r="357" spans="1:27" ht="12.75" customHeight="1">
      <c r="A357" s="248" t="s">
        <v>28</v>
      </c>
      <c r="B357" s="237" t="s">
        <v>59</v>
      </c>
      <c r="C357" s="238"/>
      <c r="D357" s="238"/>
      <c r="E357" s="238"/>
      <c r="F357" s="238"/>
      <c r="G357" s="239"/>
      <c r="H357" s="237" t="s">
        <v>62</v>
      </c>
      <c r="I357" s="406"/>
      <c r="J357" s="283" t="s">
        <v>63</v>
      </c>
      <c r="K357" s="284"/>
      <c r="L357" s="284"/>
      <c r="M357" s="284"/>
      <c r="N357" s="284"/>
      <c r="O357" s="284"/>
      <c r="P357" s="285"/>
      <c r="Q357" s="44" t="s">
        <v>49</v>
      </c>
      <c r="R357" s="237" t="s">
        <v>64</v>
      </c>
      <c r="S357" s="238"/>
      <c r="T357" s="238"/>
      <c r="U357" s="239"/>
      <c r="V357" s="190"/>
      <c r="W357" s="190"/>
      <c r="X357" s="190"/>
      <c r="Y357" s="190"/>
      <c r="Z357" s="190"/>
      <c r="AA357" s="190"/>
    </row>
    <row r="358" spans="1:27" ht="25.5">
      <c r="A358" s="248"/>
      <c r="B358" s="240"/>
      <c r="C358" s="241"/>
      <c r="D358" s="241"/>
      <c r="E358" s="241"/>
      <c r="F358" s="241"/>
      <c r="G358" s="242"/>
      <c r="H358" s="407"/>
      <c r="I358" s="408"/>
      <c r="J358" s="283" t="s">
        <v>35</v>
      </c>
      <c r="K358" s="289"/>
      <c r="L358" s="283" t="s">
        <v>7</v>
      </c>
      <c r="M358" s="289"/>
      <c r="N358" s="283" t="s">
        <v>32</v>
      </c>
      <c r="O358" s="284"/>
      <c r="P358" s="285"/>
      <c r="Q358" s="44"/>
      <c r="R358" s="44" t="s">
        <v>65</v>
      </c>
      <c r="S358" s="44" t="s">
        <v>66</v>
      </c>
      <c r="T358" s="44" t="s">
        <v>67</v>
      </c>
      <c r="U358" s="44" t="s">
        <v>94</v>
      </c>
      <c r="V358" s="190"/>
      <c r="W358" s="190"/>
      <c r="X358" s="190"/>
      <c r="Y358" s="190"/>
      <c r="Z358" s="190"/>
      <c r="AA358" s="190"/>
    </row>
    <row r="359" spans="1:27" ht="15">
      <c r="A359" s="18">
        <v>1</v>
      </c>
      <c r="B359" s="283" t="s">
        <v>60</v>
      </c>
      <c r="C359" s="284"/>
      <c r="D359" s="284"/>
      <c r="E359" s="284"/>
      <c r="F359" s="284"/>
      <c r="G359" s="285"/>
      <c r="H359" s="293">
        <f>J359</f>
        <v>2632</v>
      </c>
      <c r="I359" s="289"/>
      <c r="J359" s="402">
        <f>(O55+O72+O91+O104+O117+O130+O143+O157)*14-J360</f>
        <v>2632</v>
      </c>
      <c r="K359" s="289"/>
      <c r="L359" s="402">
        <f>(P55+P72+P91+P104+P117+P130+P143+P157)*14-L360</f>
        <v>2758</v>
      </c>
      <c r="M359" s="289"/>
      <c r="N359" s="402">
        <f>(Q55+Q72+Q91+Q104+Q117+Q130+Q143+Q157)*14-N360</f>
        <v>5418</v>
      </c>
      <c r="O359" s="403"/>
      <c r="P359" s="404"/>
      <c r="Q359" s="47">
        <f>H359/H361</f>
        <v>0.8867924528301887</v>
      </c>
      <c r="R359" s="129">
        <f>J55+J72-R360</f>
        <v>64</v>
      </c>
      <c r="S359" s="129">
        <f>J91+J104-S360</f>
        <v>60</v>
      </c>
      <c r="T359" s="129">
        <f>J117+J130-T360</f>
        <v>50</v>
      </c>
      <c r="U359" s="129">
        <f>J143+J157-U360</f>
        <v>44</v>
      </c>
      <c r="V359" s="101"/>
      <c r="W359" s="101"/>
      <c r="X359" s="101"/>
      <c r="Y359" s="101"/>
      <c r="Z359" s="101"/>
      <c r="AA359" s="101"/>
    </row>
    <row r="360" spans="1:27" ht="15">
      <c r="A360" s="18">
        <v>2</v>
      </c>
      <c r="B360" s="283" t="s">
        <v>61</v>
      </c>
      <c r="C360" s="284"/>
      <c r="D360" s="284"/>
      <c r="E360" s="284"/>
      <c r="F360" s="284"/>
      <c r="G360" s="285"/>
      <c r="H360" s="293">
        <f>J360</f>
        <v>336</v>
      </c>
      <c r="I360" s="289"/>
      <c r="J360" s="290">
        <f>O192</f>
        <v>336</v>
      </c>
      <c r="K360" s="289"/>
      <c r="L360" s="290">
        <f>P192</f>
        <v>420</v>
      </c>
      <c r="M360" s="289"/>
      <c r="N360" s="279">
        <f>SUM(J360:M360)</f>
        <v>756</v>
      </c>
      <c r="O360" s="280"/>
      <c r="P360" s="281"/>
      <c r="Q360" s="47">
        <f>H360/H361</f>
        <v>0.11320754716981132</v>
      </c>
      <c r="R360" s="132">
        <v>0</v>
      </c>
      <c r="S360" s="132">
        <v>0</v>
      </c>
      <c r="T360" s="132">
        <v>10</v>
      </c>
      <c r="U360" s="132">
        <v>20</v>
      </c>
      <c r="V360" s="369" t="str">
        <f>IF(N360=Q192,"Corect","Nu corespunde cu tabelul de opționale")</f>
        <v>Corect</v>
      </c>
      <c r="W360" s="370"/>
      <c r="X360" s="370"/>
      <c r="Y360" s="370"/>
    </row>
    <row r="361" spans="1:27" ht="15">
      <c r="A361" s="90"/>
      <c r="B361" s="283" t="s">
        <v>26</v>
      </c>
      <c r="C361" s="284"/>
      <c r="D361" s="284"/>
      <c r="E361" s="284"/>
      <c r="F361" s="284"/>
      <c r="G361" s="285"/>
      <c r="H361" s="283">
        <f>SUM(H359:I360)</f>
        <v>2968</v>
      </c>
      <c r="I361" s="289"/>
      <c r="J361" s="283">
        <f>SUM(J359:K360)</f>
        <v>2968</v>
      </c>
      <c r="K361" s="285"/>
      <c r="L361" s="286">
        <f>SUM(L359:M360)</f>
        <v>3178</v>
      </c>
      <c r="M361" s="289"/>
      <c r="N361" s="286">
        <f>SUM(N359:P360)</f>
        <v>6174</v>
      </c>
      <c r="O361" s="287"/>
      <c r="P361" s="288"/>
      <c r="Q361" s="48">
        <f>SUM(Q359:Q360)</f>
        <v>1</v>
      </c>
      <c r="R361" s="45">
        <f>SUM(R359:R360)</f>
        <v>64</v>
      </c>
      <c r="S361" s="45">
        <f>SUM(S359:S360)</f>
        <v>60</v>
      </c>
      <c r="T361" s="45">
        <f>SUM(T359:T360)</f>
        <v>60</v>
      </c>
      <c r="U361" s="12">
        <f>SUM(U359:U360)</f>
        <v>64</v>
      </c>
    </row>
    <row r="362" spans="1:27" s="85" customFormat="1" ht="15">
      <c r="A362" s="86"/>
      <c r="B362" s="248" t="s">
        <v>110</v>
      </c>
      <c r="C362" s="248"/>
      <c r="D362" s="248"/>
      <c r="E362" s="248"/>
      <c r="F362" s="248"/>
      <c r="G362" s="248"/>
      <c r="H362" s="291">
        <v>240</v>
      </c>
      <c r="I362" s="292"/>
      <c r="J362" s="86"/>
      <c r="K362" s="86"/>
      <c r="L362" s="88"/>
      <c r="M362" s="87"/>
      <c r="N362" s="88"/>
      <c r="O362" s="88"/>
      <c r="P362" s="88"/>
      <c r="Q362" s="89"/>
      <c r="R362" s="88"/>
      <c r="S362" s="88"/>
      <c r="T362" s="88"/>
      <c r="U362" s="88"/>
    </row>
    <row r="363" spans="1:27" s="85" customFormat="1" ht="15">
      <c r="A363" s="86"/>
      <c r="B363" s="283" t="s">
        <v>111</v>
      </c>
      <c r="C363" s="284"/>
      <c r="D363" s="284"/>
      <c r="E363" s="284"/>
      <c r="F363" s="284"/>
      <c r="G363" s="285"/>
      <c r="H363" s="283">
        <f>H361+H362</f>
        <v>3208</v>
      </c>
      <c r="I363" s="285"/>
      <c r="J363" s="86"/>
      <c r="K363" s="86"/>
      <c r="L363" s="88"/>
      <c r="M363" s="87"/>
      <c r="N363" s="88"/>
      <c r="O363" s="88"/>
      <c r="P363" s="88"/>
      <c r="Q363" s="89"/>
      <c r="R363" s="88"/>
      <c r="S363" s="88"/>
      <c r="T363" s="88"/>
      <c r="U363" s="88"/>
    </row>
    <row r="368" spans="1:27">
      <c r="A368" s="282" t="s">
        <v>83</v>
      </c>
      <c r="B368" s="282"/>
      <c r="C368" s="282"/>
      <c r="D368" s="282"/>
      <c r="E368" s="282"/>
      <c r="F368" s="282"/>
      <c r="G368" s="282"/>
      <c r="H368" s="282"/>
      <c r="I368" s="282"/>
      <c r="J368" s="282"/>
      <c r="K368" s="282"/>
      <c r="L368" s="282"/>
      <c r="M368" s="282"/>
      <c r="N368" s="282"/>
      <c r="O368" s="282"/>
      <c r="P368" s="282"/>
      <c r="Q368" s="282"/>
      <c r="R368" s="282"/>
      <c r="S368" s="282"/>
      <c r="T368" s="282"/>
      <c r="U368" s="282"/>
      <c r="V368" s="61"/>
      <c r="W368" s="61"/>
      <c r="X368" s="61"/>
      <c r="Y368" s="61"/>
      <c r="Z368" s="61"/>
    </row>
    <row r="369" spans="1:26">
      <c r="A369" s="101"/>
      <c r="B369" s="101"/>
      <c r="C369" s="101"/>
      <c r="D369" s="101"/>
      <c r="E369" s="101"/>
      <c r="F369" s="101"/>
      <c r="G369" s="101"/>
      <c r="H369" s="101"/>
      <c r="I369" s="101"/>
      <c r="J369" s="101"/>
      <c r="K369" s="101"/>
      <c r="L369" s="101"/>
      <c r="M369" s="101"/>
      <c r="N369" s="101"/>
      <c r="O369" s="101"/>
      <c r="P369" s="101"/>
      <c r="Q369" s="101"/>
      <c r="R369" s="101"/>
      <c r="S369" s="101"/>
      <c r="T369" s="101"/>
      <c r="U369" s="101"/>
      <c r="V369" s="61"/>
      <c r="W369" s="61"/>
      <c r="X369" s="61"/>
      <c r="Y369" s="61"/>
      <c r="Z369" s="61"/>
    </row>
    <row r="370" spans="1:26">
      <c r="A370" s="191" t="s">
        <v>73</v>
      </c>
      <c r="B370" s="192"/>
      <c r="C370" s="192"/>
      <c r="D370" s="192"/>
      <c r="E370" s="192"/>
      <c r="F370" s="192"/>
      <c r="G370" s="192"/>
      <c r="H370" s="192"/>
      <c r="I370" s="192"/>
      <c r="J370" s="192"/>
      <c r="K370" s="192"/>
      <c r="L370" s="192"/>
      <c r="M370" s="192"/>
      <c r="N370" s="192"/>
      <c r="O370" s="192"/>
      <c r="P370" s="192"/>
      <c r="Q370" s="192"/>
      <c r="R370" s="192"/>
      <c r="S370" s="192"/>
      <c r="T370" s="192"/>
      <c r="U370" s="193"/>
      <c r="V370" s="61"/>
      <c r="W370" s="61"/>
      <c r="X370" s="61"/>
      <c r="Y370" s="61"/>
      <c r="Z370" s="61"/>
    </row>
    <row r="371" spans="1:26">
      <c r="A371" s="194"/>
      <c r="B371" s="195"/>
      <c r="C371" s="195"/>
      <c r="D371" s="195"/>
      <c r="E371" s="195"/>
      <c r="F371" s="195"/>
      <c r="G371" s="195"/>
      <c r="H371" s="195"/>
      <c r="I371" s="195"/>
      <c r="J371" s="195"/>
      <c r="K371" s="195"/>
      <c r="L371" s="195"/>
      <c r="M371" s="195"/>
      <c r="N371" s="195"/>
      <c r="O371" s="195"/>
      <c r="P371" s="195"/>
      <c r="Q371" s="195"/>
      <c r="R371" s="195"/>
      <c r="S371" s="195"/>
      <c r="T371" s="195"/>
      <c r="U371" s="196"/>
      <c r="V371" s="61"/>
      <c r="W371" s="61"/>
      <c r="X371" s="61"/>
      <c r="Y371" s="61"/>
      <c r="Z371" s="61"/>
    </row>
    <row r="372" spans="1:26">
      <c r="A372" s="197" t="s">
        <v>28</v>
      </c>
      <c r="B372" s="191" t="s">
        <v>27</v>
      </c>
      <c r="C372" s="192"/>
      <c r="D372" s="192"/>
      <c r="E372" s="192"/>
      <c r="F372" s="192"/>
      <c r="G372" s="192"/>
      <c r="H372" s="192"/>
      <c r="I372" s="193"/>
      <c r="J372" s="203" t="s">
        <v>40</v>
      </c>
      <c r="K372" s="206" t="s">
        <v>25</v>
      </c>
      <c r="L372" s="207"/>
      <c r="M372" s="207"/>
      <c r="N372" s="208"/>
      <c r="O372" s="206" t="s">
        <v>41</v>
      </c>
      <c r="P372" s="207"/>
      <c r="Q372" s="208"/>
      <c r="R372" s="206" t="s">
        <v>24</v>
      </c>
      <c r="S372" s="207"/>
      <c r="T372" s="208"/>
      <c r="U372" s="212" t="s">
        <v>23</v>
      </c>
      <c r="V372" s="213" t="s">
        <v>121</v>
      </c>
      <c r="W372" s="213"/>
      <c r="X372" s="213"/>
      <c r="Y372" s="213"/>
      <c r="Z372" s="213"/>
    </row>
    <row r="373" spans="1:26">
      <c r="A373" s="198"/>
      <c r="B373" s="200"/>
      <c r="C373" s="201"/>
      <c r="D373" s="201"/>
      <c r="E373" s="201"/>
      <c r="F373" s="201"/>
      <c r="G373" s="201"/>
      <c r="H373" s="201"/>
      <c r="I373" s="202"/>
      <c r="J373" s="204"/>
      <c r="K373" s="209"/>
      <c r="L373" s="210"/>
      <c r="M373" s="210"/>
      <c r="N373" s="211"/>
      <c r="O373" s="209"/>
      <c r="P373" s="210"/>
      <c r="Q373" s="211"/>
      <c r="R373" s="209"/>
      <c r="S373" s="210"/>
      <c r="T373" s="211"/>
      <c r="U373" s="212"/>
      <c r="V373" s="213"/>
      <c r="W373" s="213"/>
      <c r="X373" s="213"/>
      <c r="Y373" s="213"/>
      <c r="Z373" s="213"/>
    </row>
    <row r="374" spans="1:26">
      <c r="A374" s="199"/>
      <c r="B374" s="194"/>
      <c r="C374" s="195"/>
      <c r="D374" s="195"/>
      <c r="E374" s="195"/>
      <c r="F374" s="195"/>
      <c r="G374" s="195"/>
      <c r="H374" s="195"/>
      <c r="I374" s="196"/>
      <c r="J374" s="205"/>
      <c r="K374" s="98" t="s">
        <v>29</v>
      </c>
      <c r="L374" s="98" t="s">
        <v>30</v>
      </c>
      <c r="M374" s="214" t="s">
        <v>31</v>
      </c>
      <c r="N374" s="215"/>
      <c r="O374" s="98" t="s">
        <v>35</v>
      </c>
      <c r="P374" s="98" t="s">
        <v>7</v>
      </c>
      <c r="Q374" s="98" t="s">
        <v>32</v>
      </c>
      <c r="R374" s="98" t="s">
        <v>33</v>
      </c>
      <c r="S374" s="98" t="s">
        <v>29</v>
      </c>
      <c r="T374" s="98" t="s">
        <v>34</v>
      </c>
      <c r="U374" s="212"/>
      <c r="V374" s="213"/>
      <c r="W374" s="213"/>
      <c r="X374" s="213"/>
      <c r="Y374" s="213"/>
      <c r="Z374" s="213"/>
    </row>
    <row r="375" spans="1:26">
      <c r="A375" s="216" t="s">
        <v>51</v>
      </c>
      <c r="B375" s="216"/>
      <c r="C375" s="216"/>
      <c r="D375" s="216"/>
      <c r="E375" s="216"/>
      <c r="F375" s="216"/>
      <c r="G375" s="216"/>
      <c r="H375" s="216"/>
      <c r="I375" s="216"/>
      <c r="J375" s="216"/>
      <c r="K375" s="216"/>
      <c r="L375" s="216"/>
      <c r="M375" s="216"/>
      <c r="N375" s="216"/>
      <c r="O375" s="216"/>
      <c r="P375" s="216"/>
      <c r="Q375" s="216"/>
      <c r="R375" s="216"/>
      <c r="S375" s="216"/>
      <c r="T375" s="216"/>
      <c r="U375" s="216"/>
      <c r="V375" s="213"/>
      <c r="W375" s="213"/>
      <c r="X375" s="213"/>
      <c r="Y375" s="213"/>
      <c r="Z375" s="213"/>
    </row>
    <row r="376" spans="1:26">
      <c r="A376" s="97" t="s">
        <v>74</v>
      </c>
      <c r="B376" s="217" t="s">
        <v>113</v>
      </c>
      <c r="C376" s="217"/>
      <c r="D376" s="217"/>
      <c r="E376" s="217"/>
      <c r="F376" s="217"/>
      <c r="G376" s="217"/>
      <c r="H376" s="217"/>
      <c r="I376" s="217"/>
      <c r="J376" s="24">
        <v>5</v>
      </c>
      <c r="K376" s="24">
        <v>2</v>
      </c>
      <c r="L376" s="24">
        <v>2</v>
      </c>
      <c r="M376" s="175">
        <v>0</v>
      </c>
      <c r="N376" s="176"/>
      <c r="O376" s="25">
        <f>K376+L376+M376</f>
        <v>4</v>
      </c>
      <c r="P376" s="25">
        <f>Q376-O376</f>
        <v>5</v>
      </c>
      <c r="Q376" s="25">
        <f>ROUND(PRODUCT(J376,25)/14,0)</f>
        <v>9</v>
      </c>
      <c r="R376" s="24" t="s">
        <v>33</v>
      </c>
      <c r="S376" s="24"/>
      <c r="T376" s="26"/>
      <c r="U376" s="26" t="s">
        <v>84</v>
      </c>
      <c r="V376" s="213"/>
      <c r="W376" s="213"/>
      <c r="X376" s="213"/>
      <c r="Y376" s="213"/>
      <c r="Z376" s="213"/>
    </row>
    <row r="377" spans="1:26">
      <c r="A377" s="218" t="s">
        <v>52</v>
      </c>
      <c r="B377" s="219"/>
      <c r="C377" s="219"/>
      <c r="D377" s="219"/>
      <c r="E377" s="219"/>
      <c r="F377" s="219"/>
      <c r="G377" s="219"/>
      <c r="H377" s="219"/>
      <c r="I377" s="219"/>
      <c r="J377" s="219"/>
      <c r="K377" s="219"/>
      <c r="L377" s="219"/>
      <c r="M377" s="219"/>
      <c r="N377" s="219"/>
      <c r="O377" s="219"/>
      <c r="P377" s="219"/>
      <c r="Q377" s="219"/>
      <c r="R377" s="219"/>
      <c r="S377" s="219"/>
      <c r="T377" s="219"/>
      <c r="U377" s="220"/>
      <c r="V377" s="213"/>
      <c r="W377" s="213"/>
      <c r="X377" s="213"/>
      <c r="Y377" s="213"/>
      <c r="Z377" s="213"/>
    </row>
    <row r="378" spans="1:26">
      <c r="A378" s="217" t="s">
        <v>75</v>
      </c>
      <c r="B378" s="221" t="s">
        <v>114</v>
      </c>
      <c r="C378" s="221"/>
      <c r="D378" s="221"/>
      <c r="E378" s="221"/>
      <c r="F378" s="221"/>
      <c r="G378" s="221"/>
      <c r="H378" s="221"/>
      <c r="I378" s="221"/>
      <c r="J378" s="153">
        <v>5</v>
      </c>
      <c r="K378" s="153">
        <v>2</v>
      </c>
      <c r="L378" s="153">
        <v>2</v>
      </c>
      <c r="M378" s="162">
        <v>0</v>
      </c>
      <c r="N378" s="163"/>
      <c r="O378" s="166">
        <f>K378+L378+M378</f>
        <v>4</v>
      </c>
      <c r="P378" s="166">
        <f>Q378-O378</f>
        <v>5</v>
      </c>
      <c r="Q378" s="166">
        <f>ROUND(PRODUCT(J378,25)/14,0)</f>
        <v>9</v>
      </c>
      <c r="R378" s="153" t="s">
        <v>33</v>
      </c>
      <c r="S378" s="153"/>
      <c r="T378" s="170"/>
      <c r="U378" s="170" t="s">
        <v>84</v>
      </c>
      <c r="V378" s="213"/>
      <c r="W378" s="213"/>
      <c r="X378" s="213"/>
      <c r="Y378" s="213"/>
      <c r="Z378" s="213"/>
    </row>
    <row r="379" spans="1:26">
      <c r="A379" s="217"/>
      <c r="B379" s="221"/>
      <c r="C379" s="221"/>
      <c r="D379" s="221"/>
      <c r="E379" s="221"/>
      <c r="F379" s="221"/>
      <c r="G379" s="221"/>
      <c r="H379" s="221"/>
      <c r="I379" s="221"/>
      <c r="J379" s="154"/>
      <c r="K379" s="154"/>
      <c r="L379" s="154"/>
      <c r="M379" s="411"/>
      <c r="N379" s="412"/>
      <c r="O379" s="410"/>
      <c r="P379" s="410"/>
      <c r="Q379" s="410"/>
      <c r="R379" s="154"/>
      <c r="S379" s="154"/>
      <c r="T379" s="409"/>
      <c r="U379" s="409"/>
      <c r="V379" s="213"/>
      <c r="W379" s="213"/>
      <c r="X379" s="213"/>
      <c r="Y379" s="213"/>
      <c r="Z379" s="213"/>
    </row>
    <row r="380" spans="1:26">
      <c r="A380" s="217"/>
      <c r="B380" s="221"/>
      <c r="C380" s="221"/>
      <c r="D380" s="221"/>
      <c r="E380" s="221"/>
      <c r="F380" s="221"/>
      <c r="G380" s="221"/>
      <c r="H380" s="221"/>
      <c r="I380" s="221"/>
      <c r="J380" s="154"/>
      <c r="K380" s="154"/>
      <c r="L380" s="154"/>
      <c r="M380" s="411"/>
      <c r="N380" s="412"/>
      <c r="O380" s="410"/>
      <c r="P380" s="410"/>
      <c r="Q380" s="410"/>
      <c r="R380" s="154"/>
      <c r="S380" s="154"/>
      <c r="T380" s="409"/>
      <c r="U380" s="409"/>
      <c r="V380" s="213"/>
      <c r="W380" s="213"/>
      <c r="X380" s="213"/>
      <c r="Y380" s="213"/>
      <c r="Z380" s="213"/>
    </row>
    <row r="381" spans="1:26">
      <c r="A381" s="217"/>
      <c r="B381" s="221"/>
      <c r="C381" s="221"/>
      <c r="D381" s="221"/>
      <c r="E381" s="221"/>
      <c r="F381" s="221"/>
      <c r="G381" s="221"/>
      <c r="H381" s="221"/>
      <c r="I381" s="221"/>
      <c r="J381" s="161"/>
      <c r="K381" s="161"/>
      <c r="L381" s="161"/>
      <c r="M381" s="164"/>
      <c r="N381" s="165"/>
      <c r="O381" s="167"/>
      <c r="P381" s="167"/>
      <c r="Q381" s="167"/>
      <c r="R381" s="161"/>
      <c r="S381" s="161"/>
      <c r="T381" s="171"/>
      <c r="U381" s="171"/>
      <c r="V381" s="213"/>
      <c r="W381" s="213"/>
      <c r="X381" s="213"/>
      <c r="Y381" s="213"/>
      <c r="Z381" s="213"/>
    </row>
    <row r="382" spans="1:26">
      <c r="A382" s="218" t="s">
        <v>53</v>
      </c>
      <c r="B382" s="219"/>
      <c r="C382" s="219"/>
      <c r="D382" s="219"/>
      <c r="E382" s="219"/>
      <c r="F382" s="219"/>
      <c r="G382" s="219"/>
      <c r="H382" s="219"/>
      <c r="I382" s="219"/>
      <c r="J382" s="219"/>
      <c r="K382" s="219"/>
      <c r="L382" s="219"/>
      <c r="M382" s="219"/>
      <c r="N382" s="219"/>
      <c r="O382" s="219"/>
      <c r="P382" s="219"/>
      <c r="Q382" s="219"/>
      <c r="R382" s="219"/>
      <c r="S382" s="219"/>
      <c r="T382" s="219"/>
      <c r="U382" s="220"/>
      <c r="V382" s="64"/>
      <c r="W382" s="69"/>
      <c r="X382" s="69"/>
      <c r="Y382" s="69"/>
      <c r="Z382" s="69"/>
    </row>
    <row r="383" spans="1:26">
      <c r="A383" s="413" t="s">
        <v>76</v>
      </c>
      <c r="B383" s="414" t="s">
        <v>115</v>
      </c>
      <c r="C383" s="414"/>
      <c r="D383" s="414"/>
      <c r="E383" s="414"/>
      <c r="F383" s="414"/>
      <c r="G383" s="414"/>
      <c r="H383" s="414"/>
      <c r="I383" s="414"/>
      <c r="J383" s="153">
        <v>5</v>
      </c>
      <c r="K383" s="153">
        <v>2</v>
      </c>
      <c r="L383" s="153">
        <v>2</v>
      </c>
      <c r="M383" s="162">
        <v>0</v>
      </c>
      <c r="N383" s="163"/>
      <c r="O383" s="166">
        <f>K383+L383+M383</f>
        <v>4</v>
      </c>
      <c r="P383" s="166">
        <f>Q383-O383</f>
        <v>5</v>
      </c>
      <c r="Q383" s="166">
        <f>ROUND(PRODUCT(J383,25)/14,0)</f>
        <v>9</v>
      </c>
      <c r="R383" s="153" t="s">
        <v>33</v>
      </c>
      <c r="S383" s="153"/>
      <c r="T383" s="170"/>
      <c r="U383" s="170" t="s">
        <v>84</v>
      </c>
      <c r="V383" s="64"/>
      <c r="W383" s="69"/>
      <c r="X383" s="69"/>
      <c r="Y383" s="69"/>
      <c r="Z383" s="69"/>
    </row>
    <row r="384" spans="1:26">
      <c r="A384" s="413"/>
      <c r="B384" s="415"/>
      <c r="C384" s="415"/>
      <c r="D384" s="415"/>
      <c r="E384" s="415"/>
      <c r="F384" s="415"/>
      <c r="G384" s="415"/>
      <c r="H384" s="415"/>
      <c r="I384" s="415"/>
      <c r="J384" s="154"/>
      <c r="K384" s="154"/>
      <c r="L384" s="154"/>
      <c r="M384" s="411"/>
      <c r="N384" s="412"/>
      <c r="O384" s="410"/>
      <c r="P384" s="410"/>
      <c r="Q384" s="410"/>
      <c r="R384" s="154"/>
      <c r="S384" s="154"/>
      <c r="T384" s="409"/>
      <c r="U384" s="409"/>
      <c r="V384" s="64"/>
      <c r="W384" s="69"/>
      <c r="X384" s="69"/>
      <c r="Y384" s="69"/>
      <c r="Z384" s="69"/>
    </row>
    <row r="385" spans="1:26">
      <c r="A385" s="413"/>
      <c r="B385" s="415"/>
      <c r="C385" s="415"/>
      <c r="D385" s="415"/>
      <c r="E385" s="415"/>
      <c r="F385" s="415"/>
      <c r="G385" s="415"/>
      <c r="H385" s="415"/>
      <c r="I385" s="415"/>
      <c r="J385" s="154"/>
      <c r="K385" s="154"/>
      <c r="L385" s="154"/>
      <c r="M385" s="411"/>
      <c r="N385" s="412"/>
      <c r="O385" s="410"/>
      <c r="P385" s="410"/>
      <c r="Q385" s="410"/>
      <c r="R385" s="154"/>
      <c r="S385" s="154"/>
      <c r="T385" s="409"/>
      <c r="U385" s="409"/>
      <c r="V385" s="64"/>
      <c r="W385" s="69"/>
      <c r="X385" s="69"/>
      <c r="Y385" s="69"/>
      <c r="Z385" s="69"/>
    </row>
    <row r="386" spans="1:26">
      <c r="A386" s="413"/>
      <c r="B386" s="416"/>
      <c r="C386" s="416"/>
      <c r="D386" s="416"/>
      <c r="E386" s="416"/>
      <c r="F386" s="416"/>
      <c r="G386" s="416"/>
      <c r="H386" s="416"/>
      <c r="I386" s="416"/>
      <c r="J386" s="161"/>
      <c r="K386" s="161"/>
      <c r="L386" s="161"/>
      <c r="M386" s="164"/>
      <c r="N386" s="165"/>
      <c r="O386" s="167"/>
      <c r="P386" s="167"/>
      <c r="Q386" s="167"/>
      <c r="R386" s="161"/>
      <c r="S386" s="161"/>
      <c r="T386" s="171"/>
      <c r="U386" s="171"/>
      <c r="V386" s="64"/>
      <c r="W386" s="69"/>
      <c r="X386" s="69"/>
      <c r="Y386" s="69"/>
      <c r="Z386" s="69"/>
    </row>
    <row r="387" spans="1:26">
      <c r="A387" s="183" t="s">
        <v>54</v>
      </c>
      <c r="B387" s="184"/>
      <c r="C387" s="184"/>
      <c r="D387" s="184"/>
      <c r="E387" s="184"/>
      <c r="F387" s="184"/>
      <c r="G387" s="184"/>
      <c r="H387" s="184"/>
      <c r="I387" s="184"/>
      <c r="J387" s="184"/>
      <c r="K387" s="184"/>
      <c r="L387" s="184"/>
      <c r="M387" s="184"/>
      <c r="N387" s="184"/>
      <c r="O387" s="184"/>
      <c r="P387" s="184"/>
      <c r="Q387" s="184"/>
      <c r="R387" s="184"/>
      <c r="S387" s="184"/>
      <c r="T387" s="184"/>
      <c r="U387" s="185"/>
      <c r="V387" s="64"/>
      <c r="W387" s="69"/>
      <c r="X387" s="69"/>
      <c r="Y387" s="69"/>
      <c r="Z387" s="69"/>
    </row>
    <row r="388" spans="1:26">
      <c r="A388" s="153" t="s">
        <v>77</v>
      </c>
      <c r="B388" s="177" t="s">
        <v>326</v>
      </c>
      <c r="C388" s="178"/>
      <c r="D388" s="178"/>
      <c r="E388" s="178"/>
      <c r="F388" s="178"/>
      <c r="G388" s="178"/>
      <c r="H388" s="178"/>
      <c r="I388" s="179"/>
      <c r="J388" s="153">
        <v>5</v>
      </c>
      <c r="K388" s="153">
        <v>2</v>
      </c>
      <c r="L388" s="153">
        <v>2</v>
      </c>
      <c r="M388" s="162">
        <v>0</v>
      </c>
      <c r="N388" s="163"/>
      <c r="O388" s="166">
        <f>K388+L388+M388</f>
        <v>4</v>
      </c>
      <c r="P388" s="166">
        <f>Q388-O388</f>
        <v>5</v>
      </c>
      <c r="Q388" s="166">
        <f>ROUND(PRODUCT(J388,25)/14,0)</f>
        <v>9</v>
      </c>
      <c r="R388" s="153" t="s">
        <v>33</v>
      </c>
      <c r="S388" s="153"/>
      <c r="T388" s="170"/>
      <c r="U388" s="168" t="s">
        <v>85</v>
      </c>
      <c r="V388" s="64"/>
      <c r="W388" s="69"/>
      <c r="X388" s="69"/>
      <c r="Y388" s="69"/>
      <c r="Z388" s="69"/>
    </row>
    <row r="389" spans="1:26">
      <c r="A389" s="161"/>
      <c r="B389" s="180"/>
      <c r="C389" s="181"/>
      <c r="D389" s="181"/>
      <c r="E389" s="181"/>
      <c r="F389" s="181"/>
      <c r="G389" s="181"/>
      <c r="H389" s="181"/>
      <c r="I389" s="182"/>
      <c r="J389" s="161"/>
      <c r="K389" s="161"/>
      <c r="L389" s="161"/>
      <c r="M389" s="164"/>
      <c r="N389" s="165"/>
      <c r="O389" s="167"/>
      <c r="P389" s="167"/>
      <c r="Q389" s="167"/>
      <c r="R389" s="161"/>
      <c r="S389" s="161"/>
      <c r="T389" s="171"/>
      <c r="U389" s="169"/>
      <c r="V389" s="64"/>
      <c r="W389" s="69"/>
      <c r="X389" s="69"/>
      <c r="Y389" s="69"/>
      <c r="Z389" s="69"/>
    </row>
    <row r="390" spans="1:26">
      <c r="A390" s="183" t="s">
        <v>55</v>
      </c>
      <c r="B390" s="184"/>
      <c r="C390" s="184"/>
      <c r="D390" s="184"/>
      <c r="E390" s="184"/>
      <c r="F390" s="184"/>
      <c r="G390" s="184"/>
      <c r="H390" s="184"/>
      <c r="I390" s="184"/>
      <c r="J390" s="184"/>
      <c r="K390" s="184"/>
      <c r="L390" s="184"/>
      <c r="M390" s="184"/>
      <c r="N390" s="184"/>
      <c r="O390" s="184"/>
      <c r="P390" s="184"/>
      <c r="Q390" s="184"/>
      <c r="R390" s="184"/>
      <c r="S390" s="184"/>
      <c r="T390" s="184"/>
      <c r="U390" s="185"/>
      <c r="V390" s="64"/>
      <c r="W390" s="69"/>
      <c r="X390" s="69"/>
      <c r="Y390" s="69"/>
      <c r="Z390" s="69"/>
    </row>
    <row r="391" spans="1:26">
      <c r="A391" s="97" t="s">
        <v>78</v>
      </c>
      <c r="B391" s="172" t="s">
        <v>116</v>
      </c>
      <c r="C391" s="173"/>
      <c r="D391" s="173"/>
      <c r="E391" s="173"/>
      <c r="F391" s="173"/>
      <c r="G391" s="173"/>
      <c r="H391" s="173"/>
      <c r="I391" s="174"/>
      <c r="J391" s="24">
        <v>2</v>
      </c>
      <c r="K391" s="24">
        <v>1</v>
      </c>
      <c r="L391" s="24">
        <v>1</v>
      </c>
      <c r="M391" s="175">
        <v>0</v>
      </c>
      <c r="N391" s="176"/>
      <c r="O391" s="25">
        <f>K391+L391+M391</f>
        <v>2</v>
      </c>
      <c r="P391" s="25">
        <f>Q391-O391</f>
        <v>2</v>
      </c>
      <c r="Q391" s="25">
        <f>ROUND(PRODUCT(J391,25)/14,0)</f>
        <v>4</v>
      </c>
      <c r="R391" s="24"/>
      <c r="S391" s="24" t="s">
        <v>29</v>
      </c>
      <c r="T391" s="26"/>
      <c r="U391" s="28" t="s">
        <v>85</v>
      </c>
      <c r="V391" s="64"/>
      <c r="W391" s="69"/>
      <c r="X391" s="69"/>
      <c r="Y391" s="69"/>
      <c r="Z391" s="69"/>
    </row>
    <row r="392" spans="1:26" ht="15" customHeight="1">
      <c r="A392" s="153" t="s">
        <v>79</v>
      </c>
      <c r="B392" s="155" t="s">
        <v>117</v>
      </c>
      <c r="C392" s="156"/>
      <c r="D392" s="156"/>
      <c r="E392" s="156"/>
      <c r="F392" s="156"/>
      <c r="G392" s="156"/>
      <c r="H392" s="156"/>
      <c r="I392" s="157"/>
      <c r="J392" s="153">
        <v>3</v>
      </c>
      <c r="K392" s="153">
        <v>0</v>
      </c>
      <c r="L392" s="153">
        <v>0</v>
      </c>
      <c r="M392" s="162">
        <v>3</v>
      </c>
      <c r="N392" s="163"/>
      <c r="O392" s="166">
        <f>K392+L392+M392</f>
        <v>3</v>
      </c>
      <c r="P392" s="166">
        <f>Q392-O392</f>
        <v>2</v>
      </c>
      <c r="Q392" s="166">
        <f>ROUND(PRODUCT(J392,25)/14,0)</f>
        <v>5</v>
      </c>
      <c r="R392" s="153"/>
      <c r="S392" s="153" t="s">
        <v>29</v>
      </c>
      <c r="T392" s="170"/>
      <c r="U392" s="168" t="s">
        <v>85</v>
      </c>
      <c r="V392" s="64"/>
      <c r="W392" s="69"/>
      <c r="X392" s="69"/>
      <c r="Y392" s="69"/>
      <c r="Z392" s="69"/>
    </row>
    <row r="393" spans="1:26" ht="12.75" customHeight="1">
      <c r="A393" s="154"/>
      <c r="B393" s="158"/>
      <c r="C393" s="159"/>
      <c r="D393" s="159"/>
      <c r="E393" s="159"/>
      <c r="F393" s="159"/>
      <c r="G393" s="159"/>
      <c r="H393" s="159"/>
      <c r="I393" s="160"/>
      <c r="J393" s="161"/>
      <c r="K393" s="161"/>
      <c r="L393" s="161"/>
      <c r="M393" s="164"/>
      <c r="N393" s="165"/>
      <c r="O393" s="167"/>
      <c r="P393" s="167"/>
      <c r="Q393" s="167"/>
      <c r="R393" s="161"/>
      <c r="S393" s="161"/>
      <c r="T393" s="171"/>
      <c r="U393" s="169"/>
      <c r="V393" s="64"/>
      <c r="W393" s="69"/>
      <c r="X393" s="69"/>
      <c r="Y393" s="69"/>
      <c r="Z393" s="69"/>
    </row>
    <row r="394" spans="1:26">
      <c r="A394" s="218" t="s">
        <v>56</v>
      </c>
      <c r="B394" s="219"/>
      <c r="C394" s="219"/>
      <c r="D394" s="219"/>
      <c r="E394" s="219"/>
      <c r="F394" s="219"/>
      <c r="G394" s="219"/>
      <c r="H394" s="219"/>
      <c r="I394" s="219"/>
      <c r="J394" s="219"/>
      <c r="K394" s="219"/>
      <c r="L394" s="219"/>
      <c r="M394" s="219"/>
      <c r="N394" s="219"/>
      <c r="O394" s="219"/>
      <c r="P394" s="219"/>
      <c r="Q394" s="219"/>
      <c r="R394" s="219"/>
      <c r="S394" s="219"/>
      <c r="T394" s="219"/>
      <c r="U394" s="220"/>
      <c r="V394" s="64"/>
      <c r="W394" s="69"/>
      <c r="X394" s="69"/>
      <c r="Y394" s="69"/>
      <c r="Z394" s="69"/>
    </row>
    <row r="395" spans="1:26">
      <c r="A395" s="97" t="s">
        <v>80</v>
      </c>
      <c r="B395" s="217" t="s">
        <v>118</v>
      </c>
      <c r="C395" s="217"/>
      <c r="D395" s="217"/>
      <c r="E395" s="217"/>
      <c r="F395" s="217"/>
      <c r="G395" s="217"/>
      <c r="H395" s="217"/>
      <c r="I395" s="217"/>
      <c r="J395" s="24">
        <v>3</v>
      </c>
      <c r="K395" s="24">
        <v>1</v>
      </c>
      <c r="L395" s="24">
        <v>1</v>
      </c>
      <c r="M395" s="175">
        <v>0</v>
      </c>
      <c r="N395" s="176"/>
      <c r="O395" s="25">
        <f>K395+L395+M395</f>
        <v>2</v>
      </c>
      <c r="P395" s="25">
        <f>Q395-O395</f>
        <v>3</v>
      </c>
      <c r="Q395" s="25">
        <f>ROUND(PRODUCT(J395,25)/14,0)</f>
        <v>5</v>
      </c>
      <c r="R395" s="24" t="s">
        <v>33</v>
      </c>
      <c r="S395" s="24"/>
      <c r="T395" s="26"/>
      <c r="U395" s="26" t="s">
        <v>84</v>
      </c>
      <c r="V395" s="64"/>
      <c r="W395" s="69"/>
      <c r="X395" s="69"/>
      <c r="Y395" s="69"/>
      <c r="Z395" s="69"/>
    </row>
    <row r="396" spans="1:26">
      <c r="A396" s="417" t="s">
        <v>81</v>
      </c>
      <c r="B396" s="155" t="s">
        <v>119</v>
      </c>
      <c r="C396" s="156"/>
      <c r="D396" s="156"/>
      <c r="E396" s="156"/>
      <c r="F396" s="156"/>
      <c r="G396" s="156"/>
      <c r="H396" s="156"/>
      <c r="I396" s="157"/>
      <c r="J396" s="153">
        <v>2</v>
      </c>
      <c r="K396" s="153">
        <v>0</v>
      </c>
      <c r="L396" s="153">
        <v>0</v>
      </c>
      <c r="M396" s="162">
        <v>3</v>
      </c>
      <c r="N396" s="163"/>
      <c r="O396" s="166">
        <f>K396+L396+M396</f>
        <v>3</v>
      </c>
      <c r="P396" s="166">
        <f>Q396-O396</f>
        <v>1</v>
      </c>
      <c r="Q396" s="166">
        <f>ROUND(PRODUCT(J396,25)/14,0)</f>
        <v>4</v>
      </c>
      <c r="R396" s="153"/>
      <c r="S396" s="153" t="s">
        <v>29</v>
      </c>
      <c r="T396" s="170"/>
      <c r="U396" s="168" t="s">
        <v>85</v>
      </c>
      <c r="V396" s="64"/>
      <c r="W396" s="69"/>
      <c r="X396" s="69"/>
      <c r="Y396" s="69"/>
      <c r="Z396" s="69"/>
    </row>
    <row r="397" spans="1:26">
      <c r="A397" s="418"/>
      <c r="B397" s="158"/>
      <c r="C397" s="159"/>
      <c r="D397" s="159"/>
      <c r="E397" s="159"/>
      <c r="F397" s="159"/>
      <c r="G397" s="159"/>
      <c r="H397" s="159"/>
      <c r="I397" s="160"/>
      <c r="J397" s="154"/>
      <c r="K397" s="154"/>
      <c r="L397" s="154"/>
      <c r="M397" s="411"/>
      <c r="N397" s="412"/>
      <c r="O397" s="410"/>
      <c r="P397" s="410"/>
      <c r="Q397" s="410"/>
      <c r="R397" s="154"/>
      <c r="S397" s="154"/>
      <c r="T397" s="409"/>
      <c r="U397" s="423"/>
      <c r="V397" s="64"/>
      <c r="W397" s="69"/>
      <c r="X397" s="69"/>
      <c r="Y397" s="69"/>
      <c r="Z397" s="69"/>
    </row>
    <row r="398" spans="1:26">
      <c r="A398" s="419"/>
      <c r="B398" s="420"/>
      <c r="C398" s="421"/>
      <c r="D398" s="421"/>
      <c r="E398" s="421"/>
      <c r="F398" s="421"/>
      <c r="G398" s="421"/>
      <c r="H398" s="421"/>
      <c r="I398" s="422"/>
      <c r="J398" s="161"/>
      <c r="K398" s="161"/>
      <c r="L398" s="161"/>
      <c r="M398" s="164"/>
      <c r="N398" s="165"/>
      <c r="O398" s="167"/>
      <c r="P398" s="167"/>
      <c r="Q398" s="167"/>
      <c r="R398" s="161"/>
      <c r="S398" s="161"/>
      <c r="T398" s="171"/>
      <c r="U398" s="169"/>
      <c r="V398" s="64"/>
      <c r="W398" s="69"/>
      <c r="X398" s="69"/>
      <c r="Y398" s="69"/>
      <c r="Z398" s="69"/>
    </row>
    <row r="399" spans="1:26">
      <c r="A399" s="424" t="s">
        <v>72</v>
      </c>
      <c r="B399" s="425"/>
      <c r="C399" s="425"/>
      <c r="D399" s="425"/>
      <c r="E399" s="425"/>
      <c r="F399" s="425"/>
      <c r="G399" s="425"/>
      <c r="H399" s="425"/>
      <c r="I399" s="426"/>
      <c r="J399" s="27">
        <f>SUM(J376,J378,J383,J388,J391:J392,J395:J398)</f>
        <v>30</v>
      </c>
      <c r="K399" s="27">
        <f>SUM(K376,K378,K383,K388,K391:K392,K395:K398)</f>
        <v>10</v>
      </c>
      <c r="L399" s="27">
        <f>SUM(L376,L378,L383,L388,L391:L392,L395:L398)</f>
        <v>10</v>
      </c>
      <c r="M399" s="135">
        <f>SUM(M376,M378,M383,M388,M391:N393,M395:N398)</f>
        <v>6</v>
      </c>
      <c r="N399" s="136"/>
      <c r="O399" s="27">
        <f>SUM(O376,O378,O383,O388,O391:O392,O395:O398)</f>
        <v>26</v>
      </c>
      <c r="P399" s="27">
        <f>SUM(P376,P378,P383,P388,P391:P392,P395:P398)</f>
        <v>28</v>
      </c>
      <c r="Q399" s="27">
        <f>SUM(Q376,Q378,Q383,Q388,Q391:Q392,Q395:Q398)</f>
        <v>54</v>
      </c>
      <c r="R399" s="27">
        <f>COUNTIF(R376,"E")+COUNTIF(R378,"E")+COUNTIF(R383,"E")+COUNTIF(R388,"E")+COUNTIF(R391:R393,"E")+COUNTIF(R395:R398,"E")</f>
        <v>5</v>
      </c>
      <c r="S399" s="27">
        <f>COUNTIF(S376,"C")+COUNTIF(S378,"C")+COUNTIF(S383,"C")+COUNTIF(S388,"C")+COUNTIF(S391:S392,"C")+COUNTIF(S395:S398,"C")</f>
        <v>3</v>
      </c>
      <c r="T399" s="27">
        <f>COUNTIF(T376,"VP")+COUNTIF(T378,"VP")+COUNTIF(T383,"VP")+COUNTIF(T388,"VP")+COUNTIF(T391:T393,"VP")+COUNTIF(T395:T398,"VP")</f>
        <v>0</v>
      </c>
      <c r="U399" s="92"/>
      <c r="V399" s="110"/>
      <c r="W399" s="110"/>
      <c r="X399" s="110"/>
      <c r="Y399" s="110"/>
      <c r="Z399" s="72"/>
    </row>
    <row r="400" spans="1:26">
      <c r="A400" s="142" t="s">
        <v>50</v>
      </c>
      <c r="B400" s="143"/>
      <c r="C400" s="143"/>
      <c r="D400" s="143"/>
      <c r="E400" s="143"/>
      <c r="F400" s="143"/>
      <c r="G400" s="143"/>
      <c r="H400" s="143"/>
      <c r="I400" s="143"/>
      <c r="J400" s="144"/>
      <c r="K400" s="27">
        <f>K399*14</f>
        <v>140</v>
      </c>
      <c r="L400" s="27">
        <f>L399*14</f>
        <v>140</v>
      </c>
      <c r="M400" s="135">
        <f>M399*14</f>
        <v>84</v>
      </c>
      <c r="N400" s="136"/>
      <c r="O400" s="27">
        <f t="shared" ref="O400:Q400" si="129">O399*14</f>
        <v>364</v>
      </c>
      <c r="P400" s="27">
        <f t="shared" si="129"/>
        <v>392</v>
      </c>
      <c r="Q400" s="27">
        <f t="shared" si="129"/>
        <v>756</v>
      </c>
      <c r="R400" s="137"/>
      <c r="S400" s="137"/>
      <c r="T400" s="137"/>
      <c r="U400" s="137"/>
      <c r="V400" s="110"/>
      <c r="W400" s="110"/>
      <c r="X400" s="110"/>
      <c r="Y400" s="110"/>
      <c r="Z400" s="105"/>
    </row>
    <row r="401" spans="1:26">
      <c r="A401" s="145"/>
      <c r="B401" s="146"/>
      <c r="C401" s="146"/>
      <c r="D401" s="146"/>
      <c r="E401" s="146"/>
      <c r="F401" s="146"/>
      <c r="G401" s="146"/>
      <c r="H401" s="146"/>
      <c r="I401" s="146"/>
      <c r="J401" s="147"/>
      <c r="K401" s="135">
        <f>SUM(K400:M400)</f>
        <v>364</v>
      </c>
      <c r="L401" s="138"/>
      <c r="M401" s="138"/>
      <c r="N401" s="136"/>
      <c r="O401" s="135">
        <f>SUM(O400:P400)</f>
        <v>756</v>
      </c>
      <c r="P401" s="138"/>
      <c r="Q401" s="136"/>
      <c r="R401" s="137"/>
      <c r="S401" s="137"/>
      <c r="T401" s="137"/>
      <c r="U401" s="137"/>
      <c r="V401" s="110"/>
      <c r="W401" s="110"/>
      <c r="X401" s="110"/>
      <c r="Y401" s="110"/>
      <c r="Z401" s="105"/>
    </row>
    <row r="402" spans="1:26">
      <c r="A402" s="139" t="s">
        <v>120</v>
      </c>
      <c r="B402" s="140"/>
      <c r="C402" s="140"/>
      <c r="D402" s="140"/>
      <c r="E402" s="140"/>
      <c r="F402" s="140"/>
      <c r="G402" s="140"/>
      <c r="H402" s="140"/>
      <c r="I402" s="141"/>
      <c r="J402" s="93">
        <v>5</v>
      </c>
      <c r="K402" s="135"/>
      <c r="L402" s="138"/>
      <c r="M402" s="138"/>
      <c r="N402" s="138"/>
      <c r="O402" s="138"/>
      <c r="P402" s="138"/>
      <c r="Q402" s="138"/>
      <c r="R402" s="138"/>
      <c r="S402" s="138"/>
      <c r="T402" s="138"/>
      <c r="U402" s="136"/>
      <c r="V402" s="110"/>
      <c r="W402" s="110"/>
      <c r="X402" s="110"/>
      <c r="Y402" s="110"/>
      <c r="Z402" s="105"/>
    </row>
    <row r="403" spans="1:26">
      <c r="A403" s="101"/>
      <c r="B403" s="101"/>
      <c r="C403" s="101"/>
      <c r="D403" s="101"/>
      <c r="E403" s="101"/>
      <c r="F403" s="101"/>
      <c r="G403" s="101"/>
      <c r="H403" s="101"/>
      <c r="I403" s="101"/>
      <c r="J403" s="101"/>
      <c r="K403" s="101"/>
      <c r="L403" s="101"/>
      <c r="M403" s="101"/>
      <c r="N403" s="101"/>
      <c r="O403" s="101"/>
      <c r="P403" s="101"/>
      <c r="Q403" s="101"/>
      <c r="R403" s="101"/>
      <c r="S403" s="101"/>
      <c r="T403" s="101"/>
      <c r="U403" s="101"/>
      <c r="V403" s="110"/>
      <c r="W403" s="110"/>
      <c r="X403" s="110"/>
      <c r="Y403" s="110"/>
      <c r="Z403" s="105"/>
    </row>
    <row r="404" spans="1:26">
      <c r="A404" s="148" t="s">
        <v>86</v>
      </c>
      <c r="B404" s="148"/>
      <c r="C404" s="148"/>
      <c r="D404" s="148"/>
      <c r="E404" s="148"/>
      <c r="F404" s="148"/>
      <c r="G404" s="148"/>
      <c r="H404" s="148"/>
      <c r="I404" s="148"/>
      <c r="J404" s="148"/>
      <c r="K404" s="148"/>
      <c r="L404" s="148"/>
      <c r="M404" s="148"/>
      <c r="N404" s="148"/>
      <c r="O404" s="148"/>
      <c r="P404" s="148"/>
      <c r="Q404" s="148"/>
      <c r="R404" s="148"/>
      <c r="S404" s="148"/>
      <c r="T404" s="148"/>
      <c r="U404" s="148"/>
      <c r="V404" s="110"/>
      <c r="W404" s="110"/>
      <c r="X404" s="110"/>
      <c r="Y404" s="110"/>
      <c r="Z404" s="105"/>
    </row>
    <row r="405" spans="1:26">
      <c r="A405" s="101"/>
      <c r="B405" s="101"/>
      <c r="C405" s="101"/>
      <c r="D405" s="101"/>
      <c r="E405" s="101"/>
      <c r="F405" s="101"/>
      <c r="G405" s="101"/>
      <c r="H405" s="101"/>
      <c r="I405" s="101"/>
      <c r="J405" s="101"/>
      <c r="K405" s="101"/>
      <c r="L405" s="101"/>
      <c r="M405" s="101"/>
      <c r="N405" s="101"/>
      <c r="O405" s="101"/>
      <c r="P405" s="101"/>
      <c r="Q405" s="101"/>
      <c r="R405" s="101"/>
      <c r="S405" s="101"/>
      <c r="T405" s="101"/>
      <c r="U405" s="101"/>
      <c r="V405" s="110"/>
      <c r="W405" s="110"/>
      <c r="X405" s="110"/>
      <c r="Y405" s="110"/>
      <c r="Z405" s="105"/>
    </row>
  </sheetData>
  <sheetProtection deleteColumns="0" deleteRows="0" selectLockedCells="1" selectUnlockedCells="1"/>
  <mergeCells count="604">
    <mergeCell ref="M395:N395"/>
    <mergeCell ref="A394:U394"/>
    <mergeCell ref="B395:I395"/>
    <mergeCell ref="M399:N399"/>
    <mergeCell ref="A396:A398"/>
    <mergeCell ref="B396:I398"/>
    <mergeCell ref="J396:J398"/>
    <mergeCell ref="K396:K398"/>
    <mergeCell ref="L396:L398"/>
    <mergeCell ref="M396:N398"/>
    <mergeCell ref="O396:O398"/>
    <mergeCell ref="P396:P398"/>
    <mergeCell ref="Q396:Q398"/>
    <mergeCell ref="R396:R398"/>
    <mergeCell ref="S396:S398"/>
    <mergeCell ref="T396:T398"/>
    <mergeCell ref="U396:U398"/>
    <mergeCell ref="A399:I399"/>
    <mergeCell ref="R383:R386"/>
    <mergeCell ref="S383:S386"/>
    <mergeCell ref="T383:T386"/>
    <mergeCell ref="U383:U386"/>
    <mergeCell ref="A387:U387"/>
    <mergeCell ref="P383:P386"/>
    <mergeCell ref="Q383:Q386"/>
    <mergeCell ref="M378:N381"/>
    <mergeCell ref="O378:O381"/>
    <mergeCell ref="P378:P381"/>
    <mergeCell ref="Q378:Q381"/>
    <mergeCell ref="R378:R381"/>
    <mergeCell ref="S378:S381"/>
    <mergeCell ref="T378:T381"/>
    <mergeCell ref="U378:U381"/>
    <mergeCell ref="A382:U382"/>
    <mergeCell ref="A383:A386"/>
    <mergeCell ref="B383:I386"/>
    <mergeCell ref="J383:J386"/>
    <mergeCell ref="K383:K386"/>
    <mergeCell ref="L383:L386"/>
    <mergeCell ref="M383:N386"/>
    <mergeCell ref="O383:O386"/>
    <mergeCell ref="B346:I346"/>
    <mergeCell ref="A334:J335"/>
    <mergeCell ref="R334:U335"/>
    <mergeCell ref="H359:I359"/>
    <mergeCell ref="J357:P357"/>
    <mergeCell ref="J359:K359"/>
    <mergeCell ref="L359:M359"/>
    <mergeCell ref="A348:I348"/>
    <mergeCell ref="K352:U352"/>
    <mergeCell ref="N358:P358"/>
    <mergeCell ref="N359:P359"/>
    <mergeCell ref="A352:J352"/>
    <mergeCell ref="B359:G359"/>
    <mergeCell ref="R357:U357"/>
    <mergeCell ref="A356:U356"/>
    <mergeCell ref="B357:G358"/>
    <mergeCell ref="J358:K358"/>
    <mergeCell ref="L358:M358"/>
    <mergeCell ref="H357:I358"/>
    <mergeCell ref="A357:A358"/>
    <mergeCell ref="K337:U337"/>
    <mergeCell ref="O335:Q335"/>
    <mergeCell ref="O276:Q277"/>
    <mergeCell ref="R276:T277"/>
    <mergeCell ref="B314:I314"/>
    <mergeCell ref="B315:I315"/>
    <mergeCell ref="A276:A278"/>
    <mergeCell ref="B286:I286"/>
    <mergeCell ref="B276:I278"/>
    <mergeCell ref="J276:J278"/>
    <mergeCell ref="A301:J302"/>
    <mergeCell ref="A307:A308"/>
    <mergeCell ref="A306:U306"/>
    <mergeCell ref="J307:J308"/>
    <mergeCell ref="O307:Q307"/>
    <mergeCell ref="R301:U302"/>
    <mergeCell ref="O302:Q302"/>
    <mergeCell ref="B307:I308"/>
    <mergeCell ref="R307:T307"/>
    <mergeCell ref="U307:U308"/>
    <mergeCell ref="A303:J303"/>
    <mergeCell ref="K303:U303"/>
    <mergeCell ref="A304:J304"/>
    <mergeCell ref="K302:N302"/>
    <mergeCell ref="O193:Q193"/>
    <mergeCell ref="R192:U193"/>
    <mergeCell ref="A191:I191"/>
    <mergeCell ref="B186:U186"/>
    <mergeCell ref="K193:N193"/>
    <mergeCell ref="B189:I189"/>
    <mergeCell ref="A196:U197"/>
    <mergeCell ref="K198:N199"/>
    <mergeCell ref="O198:Q199"/>
    <mergeCell ref="R198:T199"/>
    <mergeCell ref="A192:J193"/>
    <mergeCell ref="A194:J194"/>
    <mergeCell ref="U198:U200"/>
    <mergeCell ref="V1:Y2"/>
    <mergeCell ref="M21:U21"/>
    <mergeCell ref="M24:U24"/>
    <mergeCell ref="A120:A122"/>
    <mergeCell ref="B117:I117"/>
    <mergeCell ref="B116:I116"/>
    <mergeCell ref="B115:I115"/>
    <mergeCell ref="M7:O7"/>
    <mergeCell ref="P7:R7"/>
    <mergeCell ref="S7:U7"/>
    <mergeCell ref="B91:I91"/>
    <mergeCell ref="B94:I96"/>
    <mergeCell ref="B110:I110"/>
    <mergeCell ref="V72:X72"/>
    <mergeCell ref="V91:X91"/>
    <mergeCell ref="V104:X104"/>
    <mergeCell ref="V117:X117"/>
    <mergeCell ref="B65:I65"/>
    <mergeCell ref="B103:I103"/>
    <mergeCell ref="A81:A83"/>
    <mergeCell ref="J81:J83"/>
    <mergeCell ref="B85:I85"/>
    <mergeCell ref="B97:I97"/>
    <mergeCell ref="B102:I102"/>
    <mergeCell ref="B212:I212"/>
    <mergeCell ref="B255:I257"/>
    <mergeCell ref="B311:I311"/>
    <mergeCell ref="B263:I263"/>
    <mergeCell ref="B297:I297"/>
    <mergeCell ref="A271:J271"/>
    <mergeCell ref="A272:J272"/>
    <mergeCell ref="A195:J195"/>
    <mergeCell ref="B205:I205"/>
    <mergeCell ref="B294:I294"/>
    <mergeCell ref="B280:I280"/>
    <mergeCell ref="B288:I288"/>
    <mergeCell ref="B289:I289"/>
    <mergeCell ref="B281:I281"/>
    <mergeCell ref="B282:I282"/>
    <mergeCell ref="B283:I283"/>
    <mergeCell ref="A268:I268"/>
    <mergeCell ref="A269:J270"/>
    <mergeCell ref="A300:I300"/>
    <mergeCell ref="B290:I290"/>
    <mergeCell ref="B265:I265"/>
    <mergeCell ref="B264:I264"/>
    <mergeCell ref="A274:U275"/>
    <mergeCell ref="K276:N277"/>
    <mergeCell ref="B266:I266"/>
    <mergeCell ref="B202:I202"/>
    <mergeCell ref="B267:I267"/>
    <mergeCell ref="A231:J232"/>
    <mergeCell ref="A233:J233"/>
    <mergeCell ref="A234:J234"/>
    <mergeCell ref="A241:I243"/>
    <mergeCell ref="J241:J243"/>
    <mergeCell ref="B215:I215"/>
    <mergeCell ref="B262:I262"/>
    <mergeCell ref="B259:I259"/>
    <mergeCell ref="B260:I260"/>
    <mergeCell ref="B261:I261"/>
    <mergeCell ref="A217:J218"/>
    <mergeCell ref="B204:I204"/>
    <mergeCell ref="B207:I207"/>
    <mergeCell ref="B209:I209"/>
    <mergeCell ref="A244:I244"/>
    <mergeCell ref="A235:U237"/>
    <mergeCell ref="A239:U240"/>
    <mergeCell ref="K241:N242"/>
    <mergeCell ref="O241:Q242"/>
    <mergeCell ref="R241:T242"/>
    <mergeCell ref="U241:U243"/>
    <mergeCell ref="A230:I230"/>
    <mergeCell ref="B258:I258"/>
    <mergeCell ref="K194:U194"/>
    <mergeCell ref="K195:U195"/>
    <mergeCell ref="B188:I188"/>
    <mergeCell ref="B181:I181"/>
    <mergeCell ref="B183:I183"/>
    <mergeCell ref="B184:I184"/>
    <mergeCell ref="B182:U182"/>
    <mergeCell ref="B185:I185"/>
    <mergeCell ref="A198:A200"/>
    <mergeCell ref="B198:I200"/>
    <mergeCell ref="J198:J200"/>
    <mergeCell ref="B211:I211"/>
    <mergeCell ref="B214:I214"/>
    <mergeCell ref="A216:I216"/>
    <mergeCell ref="U228:U229"/>
    <mergeCell ref="A219:J219"/>
    <mergeCell ref="A220:J220"/>
    <mergeCell ref="A223:A225"/>
    <mergeCell ref="B223:I225"/>
    <mergeCell ref="J223:J225"/>
    <mergeCell ref="A221:U222"/>
    <mergeCell ref="K223:N224"/>
    <mergeCell ref="B136:I136"/>
    <mergeCell ref="B157:I157"/>
    <mergeCell ref="B128:I128"/>
    <mergeCell ref="B141:I141"/>
    <mergeCell ref="B142:I142"/>
    <mergeCell ref="B151:I151"/>
    <mergeCell ref="B152:I152"/>
    <mergeCell ref="B153:I153"/>
    <mergeCell ref="B154:I154"/>
    <mergeCell ref="B150:I150"/>
    <mergeCell ref="B143:I143"/>
    <mergeCell ref="A144:U145"/>
    <mergeCell ref="K146:N147"/>
    <mergeCell ref="O146:Q147"/>
    <mergeCell ref="R146:T147"/>
    <mergeCell ref="B156:I156"/>
    <mergeCell ref="B146:I148"/>
    <mergeCell ref="J146:J148"/>
    <mergeCell ref="U164:U166"/>
    <mergeCell ref="J164:J166"/>
    <mergeCell ref="A146:A148"/>
    <mergeCell ref="U146:U148"/>
    <mergeCell ref="B149:I149"/>
    <mergeCell ref="B155:I155"/>
    <mergeCell ref="B137:I137"/>
    <mergeCell ref="B138:I138"/>
    <mergeCell ref="B139:I139"/>
    <mergeCell ref="B140:I140"/>
    <mergeCell ref="B164:I166"/>
    <mergeCell ref="A164:A166"/>
    <mergeCell ref="A162:U163"/>
    <mergeCell ref="K164:N165"/>
    <mergeCell ref="B173:I173"/>
    <mergeCell ref="B174:U174"/>
    <mergeCell ref="B187:I187"/>
    <mergeCell ref="B176:I176"/>
    <mergeCell ref="B171:I171"/>
    <mergeCell ref="B167:U167"/>
    <mergeCell ref="B170:U170"/>
    <mergeCell ref="B178:I178"/>
    <mergeCell ref="B175:I175"/>
    <mergeCell ref="B177:I177"/>
    <mergeCell ref="B169:I169"/>
    <mergeCell ref="B172:I172"/>
    <mergeCell ref="B179:U179"/>
    <mergeCell ref="B168:I168"/>
    <mergeCell ref="B180:I180"/>
    <mergeCell ref="V360:Y360"/>
    <mergeCell ref="B298:I298"/>
    <mergeCell ref="K271:U271"/>
    <mergeCell ref="K272:U272"/>
    <mergeCell ref="U276:U278"/>
    <mergeCell ref="R269:U270"/>
    <mergeCell ref="B279:I279"/>
    <mergeCell ref="B295:I295"/>
    <mergeCell ref="B296:I296"/>
    <mergeCell ref="B284:I284"/>
    <mergeCell ref="B285:I285"/>
    <mergeCell ref="B291:I291"/>
    <mergeCell ref="B292:I292"/>
    <mergeCell ref="B293:I293"/>
    <mergeCell ref="B299:I299"/>
    <mergeCell ref="B287:I287"/>
    <mergeCell ref="B316:I316"/>
    <mergeCell ref="B309:I309"/>
    <mergeCell ref="B310:I310"/>
    <mergeCell ref="O270:Q270"/>
    <mergeCell ref="B317:I317"/>
    <mergeCell ref="B318:I318"/>
    <mergeCell ref="B319:I319"/>
    <mergeCell ref="B320:I320"/>
    <mergeCell ref="B67:I67"/>
    <mergeCell ref="B71:I71"/>
    <mergeCell ref="B72:I72"/>
    <mergeCell ref="B70:I70"/>
    <mergeCell ref="A94:A96"/>
    <mergeCell ref="U94:U96"/>
    <mergeCell ref="B90:I90"/>
    <mergeCell ref="B98:I98"/>
    <mergeCell ref="V130:X130"/>
    <mergeCell ref="B113:I113"/>
    <mergeCell ref="J107:J109"/>
    <mergeCell ref="B120:I122"/>
    <mergeCell ref="B124:I124"/>
    <mergeCell ref="J120:J122"/>
    <mergeCell ref="U107:U109"/>
    <mergeCell ref="B114:I114"/>
    <mergeCell ref="B111:I111"/>
    <mergeCell ref="B112:I112"/>
    <mergeCell ref="B129:I129"/>
    <mergeCell ref="B125:I125"/>
    <mergeCell ref="B130:I130"/>
    <mergeCell ref="B127:I127"/>
    <mergeCell ref="R107:T108"/>
    <mergeCell ref="A118:U119"/>
    <mergeCell ref="B107:I109"/>
    <mergeCell ref="B126:I126"/>
    <mergeCell ref="A73:U74"/>
    <mergeCell ref="U81:U83"/>
    <mergeCell ref="O133:Q134"/>
    <mergeCell ref="R133:T134"/>
    <mergeCell ref="B99:I99"/>
    <mergeCell ref="B100:I100"/>
    <mergeCell ref="B101:I101"/>
    <mergeCell ref="B81:I83"/>
    <mergeCell ref="B87:I87"/>
    <mergeCell ref="B88:I88"/>
    <mergeCell ref="B89:I89"/>
    <mergeCell ref="J94:J96"/>
    <mergeCell ref="A133:A135"/>
    <mergeCell ref="B133:I135"/>
    <mergeCell ref="B86:I86"/>
    <mergeCell ref="K120:N121"/>
    <mergeCell ref="O120:Q121"/>
    <mergeCell ref="R120:T121"/>
    <mergeCell ref="U133:U135"/>
    <mergeCell ref="A1:K1"/>
    <mergeCell ref="A3:K3"/>
    <mergeCell ref="M20:U20"/>
    <mergeCell ref="B52:I52"/>
    <mergeCell ref="M1:U1"/>
    <mergeCell ref="M15:U15"/>
    <mergeCell ref="A20:K20"/>
    <mergeCell ref="A18:K18"/>
    <mergeCell ref="M3:O3"/>
    <mergeCell ref="M5:O5"/>
    <mergeCell ref="A19:K19"/>
    <mergeCell ref="A32:A34"/>
    <mergeCell ref="B32:C33"/>
    <mergeCell ref="D32:F33"/>
    <mergeCell ref="I32:K33"/>
    <mergeCell ref="M22:U22"/>
    <mergeCell ref="A6:K8"/>
    <mergeCell ref="M4:O4"/>
    <mergeCell ref="A11:K11"/>
    <mergeCell ref="M6:O6"/>
    <mergeCell ref="A9:K9"/>
    <mergeCell ref="A2:K2"/>
    <mergeCell ref="A14:K14"/>
    <mergeCell ref="A15:K15"/>
    <mergeCell ref="A17:K17"/>
    <mergeCell ref="M14:U14"/>
    <mergeCell ref="A10:K10"/>
    <mergeCell ref="M9:U12"/>
    <mergeCell ref="S6:U6"/>
    <mergeCell ref="A12:K12"/>
    <mergeCell ref="S4:U4"/>
    <mergeCell ref="S5:U5"/>
    <mergeCell ref="A351:J351"/>
    <mergeCell ref="K351:U351"/>
    <mergeCell ref="B347:I347"/>
    <mergeCell ref="A339:U340"/>
    <mergeCell ref="K341:N342"/>
    <mergeCell ref="O341:Q342"/>
    <mergeCell ref="R341:T342"/>
    <mergeCell ref="A341:A343"/>
    <mergeCell ref="B341:I343"/>
    <mergeCell ref="J341:J343"/>
    <mergeCell ref="A349:J350"/>
    <mergeCell ref="B344:I344"/>
    <mergeCell ref="B345:I345"/>
    <mergeCell ref="K304:U304"/>
    <mergeCell ref="B312:I312"/>
    <mergeCell ref="K270:N270"/>
    <mergeCell ref="V157:X157"/>
    <mergeCell ref="V38:W38"/>
    <mergeCell ref="V55:X55"/>
    <mergeCell ref="V143:X143"/>
    <mergeCell ref="B51:I51"/>
    <mergeCell ref="B66:I66"/>
    <mergeCell ref="B68:I68"/>
    <mergeCell ref="U341:U343"/>
    <mergeCell ref="B84:I84"/>
    <mergeCell ref="B69:I69"/>
    <mergeCell ref="B55:I55"/>
    <mergeCell ref="B53:I53"/>
    <mergeCell ref="B64:I64"/>
    <mergeCell ref="B54:I54"/>
    <mergeCell ref="A56:U57"/>
    <mergeCell ref="U44:U46"/>
    <mergeCell ref="B50:I50"/>
    <mergeCell ref="J61:J63"/>
    <mergeCell ref="A61:A63"/>
    <mergeCell ref="B61:I63"/>
    <mergeCell ref="J44:J46"/>
    <mergeCell ref="B44:I46"/>
    <mergeCell ref="A131:U132"/>
    <mergeCell ref="K133:N134"/>
    <mergeCell ref="S3:U3"/>
    <mergeCell ref="H32:H34"/>
    <mergeCell ref="A16:K16"/>
    <mergeCell ref="M18:U18"/>
    <mergeCell ref="M19:U19"/>
    <mergeCell ref="A44:A46"/>
    <mergeCell ref="B49:I49"/>
    <mergeCell ref="B47:I47"/>
    <mergeCell ref="M32:U38"/>
    <mergeCell ref="B48:I48"/>
    <mergeCell ref="G32:G34"/>
    <mergeCell ref="A25:K29"/>
    <mergeCell ref="A40:U41"/>
    <mergeCell ref="M25:U29"/>
    <mergeCell ref="A42:U43"/>
    <mergeCell ref="A13:K13"/>
    <mergeCell ref="M16:U16"/>
    <mergeCell ref="P5:R5"/>
    <mergeCell ref="P6:R6"/>
    <mergeCell ref="P3:R3"/>
    <mergeCell ref="P4:R4"/>
    <mergeCell ref="M17:U17"/>
    <mergeCell ref="K44:N45"/>
    <mergeCell ref="O44:Q45"/>
    <mergeCell ref="V3:Y3"/>
    <mergeCell ref="V4:Y4"/>
    <mergeCell ref="V5:Y5"/>
    <mergeCell ref="V6:Y6"/>
    <mergeCell ref="V8:Y8"/>
    <mergeCell ref="V9:Y9"/>
    <mergeCell ref="V37:W37"/>
    <mergeCell ref="V35:W35"/>
    <mergeCell ref="V36:W36"/>
    <mergeCell ref="V14:Y19"/>
    <mergeCell ref="V7:Y7"/>
    <mergeCell ref="A21:K21"/>
    <mergeCell ref="K307:N307"/>
    <mergeCell ref="K335:N335"/>
    <mergeCell ref="R349:U350"/>
    <mergeCell ref="O350:Q350"/>
    <mergeCell ref="K350:N350"/>
    <mergeCell ref="B327:I327"/>
    <mergeCell ref="B325:I325"/>
    <mergeCell ref="B332:I332"/>
    <mergeCell ref="B313:I313"/>
    <mergeCell ref="B321:I321"/>
    <mergeCell ref="B322:I322"/>
    <mergeCell ref="B323:I323"/>
    <mergeCell ref="B324:I324"/>
    <mergeCell ref="B326:I326"/>
    <mergeCell ref="B328:I328"/>
    <mergeCell ref="B329:I329"/>
    <mergeCell ref="B330:I330"/>
    <mergeCell ref="B331:I331"/>
    <mergeCell ref="A333:I333"/>
    <mergeCell ref="A336:J336"/>
    <mergeCell ref="A337:J337"/>
    <mergeCell ref="K336:U336"/>
    <mergeCell ref="B104:I104"/>
    <mergeCell ref="N360:P360"/>
    <mergeCell ref="A368:U368"/>
    <mergeCell ref="B363:G363"/>
    <mergeCell ref="H363:I363"/>
    <mergeCell ref="B361:G361"/>
    <mergeCell ref="N361:P361"/>
    <mergeCell ref="H361:I361"/>
    <mergeCell ref="J361:K361"/>
    <mergeCell ref="L361:M361"/>
    <mergeCell ref="L360:M360"/>
    <mergeCell ref="B360:G360"/>
    <mergeCell ref="J360:K360"/>
    <mergeCell ref="B362:G362"/>
    <mergeCell ref="H362:I362"/>
    <mergeCell ref="H360:I360"/>
    <mergeCell ref="R44:T45"/>
    <mergeCell ref="A59:U60"/>
    <mergeCell ref="K61:N62"/>
    <mergeCell ref="O61:Q62"/>
    <mergeCell ref="R61:T62"/>
    <mergeCell ref="A31:K31"/>
    <mergeCell ref="O164:Q165"/>
    <mergeCell ref="R164:T165"/>
    <mergeCell ref="A79:U80"/>
    <mergeCell ref="K81:N82"/>
    <mergeCell ref="O81:Q82"/>
    <mergeCell ref="R81:T82"/>
    <mergeCell ref="A92:U93"/>
    <mergeCell ref="K94:N95"/>
    <mergeCell ref="O94:Q95"/>
    <mergeCell ref="R94:T95"/>
    <mergeCell ref="A105:U106"/>
    <mergeCell ref="J133:J135"/>
    <mergeCell ref="B123:I123"/>
    <mergeCell ref="U120:U122"/>
    <mergeCell ref="K107:N108"/>
    <mergeCell ref="O107:Q108"/>
    <mergeCell ref="U61:U63"/>
    <mergeCell ref="A107:A109"/>
    <mergeCell ref="R223:T224"/>
    <mergeCell ref="U223:U225"/>
    <mergeCell ref="R228:R229"/>
    <mergeCell ref="S228:S229"/>
    <mergeCell ref="T228:T229"/>
    <mergeCell ref="A226:U226"/>
    <mergeCell ref="B228:I229"/>
    <mergeCell ref="J228:J229"/>
    <mergeCell ref="K228:K229"/>
    <mergeCell ref="L228:L229"/>
    <mergeCell ref="M228:M229"/>
    <mergeCell ref="N228:N229"/>
    <mergeCell ref="O228:O229"/>
    <mergeCell ref="P228:P229"/>
    <mergeCell ref="Q228:Q229"/>
    <mergeCell ref="A201:U201"/>
    <mergeCell ref="A203:U203"/>
    <mergeCell ref="A206:U206"/>
    <mergeCell ref="A208:U208"/>
    <mergeCell ref="R245:U245"/>
    <mergeCell ref="K246:N246"/>
    <mergeCell ref="O246:Q246"/>
    <mergeCell ref="R246:U246"/>
    <mergeCell ref="R231:U231"/>
    <mergeCell ref="K232:N232"/>
    <mergeCell ref="O232:Q232"/>
    <mergeCell ref="R232:U232"/>
    <mergeCell ref="K233:U233"/>
    <mergeCell ref="K234:U234"/>
    <mergeCell ref="A210:U210"/>
    <mergeCell ref="A213:U213"/>
    <mergeCell ref="R217:U218"/>
    <mergeCell ref="K218:N218"/>
    <mergeCell ref="O218:Q218"/>
    <mergeCell ref="K219:U219"/>
    <mergeCell ref="K220:U220"/>
    <mergeCell ref="B227:I227"/>
    <mergeCell ref="A228:A229"/>
    <mergeCell ref="O223:Q224"/>
    <mergeCell ref="K247:U247"/>
    <mergeCell ref="K248:U248"/>
    <mergeCell ref="A251:U252"/>
    <mergeCell ref="A253:U254"/>
    <mergeCell ref="K255:N256"/>
    <mergeCell ref="O255:Q256"/>
    <mergeCell ref="R255:T256"/>
    <mergeCell ref="A245:J246"/>
    <mergeCell ref="A247:J247"/>
    <mergeCell ref="A248:J248"/>
    <mergeCell ref="J255:J257"/>
    <mergeCell ref="U255:U257"/>
    <mergeCell ref="A255:A257"/>
    <mergeCell ref="V354:W354"/>
    <mergeCell ref="X354:Y354"/>
    <mergeCell ref="V353:W353"/>
    <mergeCell ref="X353:Y353"/>
    <mergeCell ref="V348:Y348"/>
    <mergeCell ref="V349:W350"/>
    <mergeCell ref="X349:Y350"/>
    <mergeCell ref="V351:W351"/>
    <mergeCell ref="X351:Y351"/>
    <mergeCell ref="Z351:AA351"/>
    <mergeCell ref="V352:W352"/>
    <mergeCell ref="X352:Y352"/>
    <mergeCell ref="Z352:AA352"/>
    <mergeCell ref="V355:AA358"/>
    <mergeCell ref="A370:U371"/>
    <mergeCell ref="A372:A374"/>
    <mergeCell ref="B372:I374"/>
    <mergeCell ref="J372:J374"/>
    <mergeCell ref="K372:N373"/>
    <mergeCell ref="O372:Q373"/>
    <mergeCell ref="R372:T373"/>
    <mergeCell ref="U372:U374"/>
    <mergeCell ref="V372:Z381"/>
    <mergeCell ref="M374:N374"/>
    <mergeCell ref="A375:U375"/>
    <mergeCell ref="B376:I376"/>
    <mergeCell ref="M376:N376"/>
    <mergeCell ref="A377:U377"/>
    <mergeCell ref="A378:A381"/>
    <mergeCell ref="B378:I381"/>
    <mergeCell ref="J378:J381"/>
    <mergeCell ref="K378:K381"/>
    <mergeCell ref="L378:L381"/>
    <mergeCell ref="S388:S389"/>
    <mergeCell ref="T388:T389"/>
    <mergeCell ref="U388:U389"/>
    <mergeCell ref="B391:I391"/>
    <mergeCell ref="M391:N391"/>
    <mergeCell ref="A388:A389"/>
    <mergeCell ref="B388:I389"/>
    <mergeCell ref="J388:J389"/>
    <mergeCell ref="K388:K389"/>
    <mergeCell ref="L388:L389"/>
    <mergeCell ref="M388:N389"/>
    <mergeCell ref="O388:O389"/>
    <mergeCell ref="P388:P389"/>
    <mergeCell ref="Q388:Q389"/>
    <mergeCell ref="A390:U390"/>
    <mergeCell ref="M400:N400"/>
    <mergeCell ref="R400:U401"/>
    <mergeCell ref="K401:N401"/>
    <mergeCell ref="O401:Q401"/>
    <mergeCell ref="A402:I402"/>
    <mergeCell ref="K402:U402"/>
    <mergeCell ref="A400:J401"/>
    <mergeCell ref="A404:U404"/>
    <mergeCell ref="A4:K5"/>
    <mergeCell ref="B190:I190"/>
    <mergeCell ref="A392:A393"/>
    <mergeCell ref="B392:I393"/>
    <mergeCell ref="J392:J393"/>
    <mergeCell ref="K392:K393"/>
    <mergeCell ref="L392:L393"/>
    <mergeCell ref="M392:N393"/>
    <mergeCell ref="O392:O393"/>
    <mergeCell ref="P392:P393"/>
    <mergeCell ref="Q392:Q393"/>
    <mergeCell ref="R392:R393"/>
    <mergeCell ref="U392:U393"/>
    <mergeCell ref="S392:S393"/>
    <mergeCell ref="T392:T393"/>
    <mergeCell ref="R388:R389"/>
  </mergeCells>
  <phoneticPr fontId="4" type="noConversion"/>
  <conditionalFormatting sqref="V360 L36:L37 V35:V38 V1 V3:V9">
    <cfRule type="cellIs" dxfId="26" priority="209" operator="equal">
      <formula>"E bine"</formula>
    </cfRule>
  </conditionalFormatting>
  <conditionalFormatting sqref="V360 V35:V38 V1 V3:V9">
    <cfRule type="cellIs" dxfId="25" priority="208" operator="equal">
      <formula>"NU e bine"</formula>
    </cfRule>
  </conditionalFormatting>
  <conditionalFormatting sqref="V35:W38 V1 V3:V9">
    <cfRule type="cellIs" dxfId="24" priority="201" operator="equal">
      <formula>"Suma trebuie să fie 52"</formula>
    </cfRule>
    <cfRule type="cellIs" dxfId="23" priority="202" operator="equal">
      <formula>"Corect"</formula>
    </cfRule>
    <cfRule type="cellIs" dxfId="22" priority="203" operator="equal">
      <formula>SUM($B$35:$J$35)</formula>
    </cfRule>
    <cfRule type="cellIs" dxfId="21" priority="204" operator="lessThan">
      <formula>"(SUM(B28:K28)=52"</formula>
    </cfRule>
    <cfRule type="cellIs" dxfId="20" priority="205" operator="equal">
      <formula>52</formula>
    </cfRule>
    <cfRule type="cellIs" dxfId="19" priority="206" operator="equal">
      <formula>$K$35</formula>
    </cfRule>
    <cfRule type="cellIs" dxfId="18" priority="207" operator="equal">
      <formula>$B$35:$K$35=52</formula>
    </cfRule>
  </conditionalFormatting>
  <conditionalFormatting sqref="V360:W360 V35:W38 V1 V3:V9">
    <cfRule type="cellIs" dxfId="17" priority="196" operator="equal">
      <formula>"Suma trebuie să fie 52"</formula>
    </cfRule>
    <cfRule type="cellIs" dxfId="16" priority="200" operator="equal">
      <formula>"Corect"</formula>
    </cfRule>
  </conditionalFormatting>
  <conditionalFormatting sqref="V360:Y360 V35:W38">
    <cfRule type="cellIs" dxfId="15" priority="199" operator="equal">
      <formula>"Corect"</formula>
    </cfRule>
  </conditionalFormatting>
  <conditionalFormatting sqref="V157 V143 V130 V117 V104:X104 V91:X91 V72:X72 V55:X57">
    <cfRule type="cellIs" dxfId="14" priority="197" operator="equal">
      <formula>"E trebuie să fie cel puțin egal cu C+VP"</formula>
    </cfRule>
    <cfRule type="cellIs" dxfId="13" priority="198" operator="equal">
      <formula>"Corect"</formula>
    </cfRule>
  </conditionalFormatting>
  <conditionalFormatting sqref="V360:W360">
    <cfRule type="cellIs" dxfId="12" priority="172" operator="equal">
      <formula>"Nu corespunde cu tabelul de opționale"</formula>
    </cfRule>
    <cfRule type="cellIs" dxfId="11" priority="175" operator="equal">
      <formula>"Suma trebuie să fie 52"</formula>
    </cfRule>
    <cfRule type="cellIs" dxfId="10" priority="176" operator="equal">
      <formula>"Corect"</formula>
    </cfRule>
    <cfRule type="cellIs" dxfId="9" priority="177" operator="equal">
      <formula>SUM($B$35:$J$35)</formula>
    </cfRule>
    <cfRule type="cellIs" dxfId="8" priority="178" operator="lessThan">
      <formula>"(SUM(B28:K28)=52"</formula>
    </cfRule>
    <cfRule type="cellIs" dxfId="7" priority="179" operator="equal">
      <formula>52</formula>
    </cfRule>
    <cfRule type="cellIs" dxfId="6" priority="180" operator="equal">
      <formula>$K$35</formula>
    </cfRule>
    <cfRule type="cellIs" dxfId="5" priority="181" operator="equal">
      <formula>$B$35:$K$35=52</formula>
    </cfRule>
  </conditionalFormatting>
  <conditionalFormatting sqref="V1 V3:V9">
    <cfRule type="cellIs" dxfId="4" priority="160" operator="equal">
      <formula>"Trebuie alocate cel puțin 20 de ore pe săptămână"</formula>
    </cfRule>
  </conditionalFormatting>
  <conditionalFormatting sqref="V35:W35">
    <cfRule type="cellIs" dxfId="3" priority="62" operator="equal">
      <formula>"Correct"</formula>
    </cfRule>
  </conditionalFormatting>
  <conditionalFormatting sqref="V353:Y354">
    <cfRule type="cellIs" dxfId="2" priority="4" operator="equal">
      <formula>"Ați dublat unele discipline"</formula>
    </cfRule>
    <cfRule type="cellIs" dxfId="1" priority="5" operator="equal">
      <formula>"Ați pierdut unele discipline"</formula>
    </cfRule>
    <cfRule type="cellIs" dxfId="0" priority="6" operator="equal">
      <formula>"Corect"</formula>
    </cfRule>
  </conditionalFormatting>
  <dataValidations count="17">
    <dataValidation type="list" allowBlank="1" showInputMessage="1" showErrorMessage="1" sqref="S391:S392 S388 S378 S395:S397 S383:S384 S376">
      <formula1>$S$46</formula1>
    </dataValidation>
    <dataValidation type="list" allowBlank="1" showInputMessage="1" showErrorMessage="1" sqref="R391:R392 R378 R376 R388 R383:R384 R395:R397">
      <formula1>$R$46</formula1>
    </dataValidation>
    <dataValidation type="list" allowBlank="1" showInputMessage="1" showErrorMessage="1" sqref="T391:T392 T376 T388 T378 T395:T397 T383:T384">
      <formula1>$T$46</formula1>
    </dataValidation>
    <dataValidation type="list" allowBlank="1" showInputMessage="1" showErrorMessage="1" sqref="B310:I332 B280:I299 B260:I267">
      <formula1>$B$44:$B$249</formula1>
    </dataValidation>
    <dataValidation type="list" allowBlank="1" showInputMessage="1" showErrorMessage="1" sqref="B344:I347 B309:I309 B258:I259 B279:I279">
      <formula1>$B$42:$B$182</formula1>
    </dataValidation>
    <dataValidation type="list" allowBlank="1" showInputMessage="1" showErrorMessage="1" sqref="T227:T228 T215 T53:T54 T70:T71 T189:T190">
      <formula1>"VP"</formula1>
    </dataValidation>
    <dataValidation type="list" allowBlank="1" showInputMessage="1" showErrorMessage="1" sqref="S227:S228 S215 S53:S54 S70:S71 S189:S190">
      <formula1>"C"</formula1>
    </dataValidation>
    <dataValidation type="list" allowBlank="1" showInputMessage="1" showErrorMessage="1" sqref="R227:R228 R215 R53:R54 R70:R71 R189:R190">
      <formula1>"E"</formula1>
    </dataValidation>
    <dataValidation type="list" allowBlank="1" showInputMessage="1" showErrorMessage="1" sqref="U227:U228 U215 U53:U54 U70:U71 U189:U190">
      <formula1>"DF, DD, DS, DC"</formula1>
    </dataValidation>
    <dataValidation type="list" allowBlank="1" showInputMessage="1" showErrorMessage="1" sqref="T214 T211:T212 T207 T205 T209 T136:T142 T187:T188 T180:T181 T175:T178 T168:T169 T123:T129 T149:T156 T47:T52 T64:T69 T84:T90 T97:T103 T110:T116 T171:T173 T184:T185">
      <formula1>$S$42</formula1>
    </dataValidation>
    <dataValidation type="list" allowBlank="1" showInputMessage="1" showErrorMessage="1" sqref="U214 U204:U205 U202 U207 U209 U211:U212 U139:U142 U187:U188 U180:U181 U175:U178 U168:U169 U123:U129 U136:U137 U149:U156 U47:U52 U64:U69 U84:U90 U97:U103 U110:U116 U171:U173 U183:U185">
      <formula1>$P$37:$S$37</formula1>
    </dataValidation>
    <dataValidation type="list" allowBlank="1" showInputMessage="1" showErrorMessage="1" sqref="R214 R204 R202 R211:R212">
      <formula1>$Q$38</formula1>
    </dataValidation>
    <dataValidation type="list" allowBlank="1" showInputMessage="1" showErrorMessage="1" sqref="S214 S204 S202 S211:S212">
      <formula1>$R$38</formula1>
    </dataValidation>
    <dataValidation type="list" allowBlank="1" showInputMessage="1" showErrorMessage="1" sqref="T204 T202">
      <formula1>$S$38</formula1>
    </dataValidation>
    <dataValidation type="list" allowBlank="1" showInputMessage="1" showErrorMessage="1" sqref="S209 S207 S205 S136:S142 S187:S188 S175:S178 S168:S169 S123:S129 S149:S156 S47:S52 S64:S69 S84:S90 S97:S103 S110:S116 S171:S173 S184:S185">
      <formula1>$R$42</formula1>
    </dataValidation>
    <dataValidation type="list" allowBlank="1" showInputMessage="1" showErrorMessage="1" sqref="R209 R207 R205 R136:R142 R187:R188 R175:R178 R168:R169 R123:R129 R149:R156 R47:R52 R64:R69 R84:R90 R97:R103 R110:R116 R171:R173 R184:R185">
      <formula1>$Q$42</formula1>
    </dataValidation>
    <dataValidation type="list" allowBlank="1" showInputMessage="1" showErrorMessage="1" sqref="U138">
      <formula1>$O$39:$S$39</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Prof. univ. dr. Daniel-Ovidiu DAVID&amp;CDECAN,
.Prof. univ.dr Manuela BANCIU&amp;RDIRECTOR DE DEPARTAMENT,
Conf.dr Beatrice KELEMEN</oddFooter>
  </headerFooter>
  <rowBreaks count="2" manualBreakCount="2">
    <brk id="39" max="16383" man="1"/>
    <brk id="367" max="16383" man="1"/>
  </rowBreaks>
  <ignoredErrors>
    <ignoredError sqref="M360" unlockedFormula="1"/>
  </ignoredErrors>
  <legacyDrawing r:id="rId2"/>
</worksheet>
</file>

<file path=xl/worksheets/sheet2.xml><?xml version="1.0" encoding="utf-8"?>
<worksheet xmlns="http://schemas.openxmlformats.org/spreadsheetml/2006/main" xmlns:r="http://schemas.openxmlformats.org/officeDocument/2006/relationships">
  <dimension ref="A1:N32"/>
  <sheetViews>
    <sheetView view="pageLayout" topLeftCell="A32" zoomScaleNormal="150" workbookViewId="0">
      <selection activeCell="A29" sqref="A29:N29"/>
    </sheetView>
  </sheetViews>
  <sheetFormatPr defaultRowHeight="15"/>
  <sheetData>
    <row r="1" spans="1:14">
      <c r="A1" s="455" t="s">
        <v>131</v>
      </c>
      <c r="B1" s="455"/>
      <c r="C1" s="455"/>
      <c r="D1" s="455"/>
      <c r="E1" s="455"/>
      <c r="F1" s="455"/>
      <c r="G1" s="455"/>
      <c r="H1" s="455"/>
      <c r="I1" s="455"/>
      <c r="J1" s="455"/>
      <c r="K1" s="455"/>
      <c r="L1" s="455"/>
      <c r="M1" s="455"/>
      <c r="N1" s="455"/>
    </row>
    <row r="3" spans="1:14" ht="15" customHeight="1">
      <c r="A3" s="452" t="s">
        <v>122</v>
      </c>
      <c r="B3" s="452"/>
      <c r="C3" s="452"/>
      <c r="D3" s="452"/>
      <c r="E3" s="452"/>
      <c r="F3" s="452"/>
      <c r="G3" s="452"/>
      <c r="H3" s="452"/>
      <c r="I3" s="452"/>
      <c r="J3" s="452"/>
      <c r="K3" s="452"/>
      <c r="L3" s="452"/>
      <c r="M3" s="436"/>
      <c r="N3" s="436"/>
    </row>
    <row r="4" spans="1:14" ht="15" customHeight="1">
      <c r="A4" s="440" t="s">
        <v>123</v>
      </c>
      <c r="B4" s="441"/>
      <c r="C4" s="441"/>
      <c r="D4" s="441"/>
      <c r="E4" s="441"/>
      <c r="F4" s="441"/>
      <c r="G4" s="441"/>
      <c r="H4" s="441"/>
      <c r="I4" s="441"/>
      <c r="J4" s="441"/>
      <c r="K4" s="441"/>
      <c r="L4" s="441"/>
      <c r="M4" s="444" t="s">
        <v>124</v>
      </c>
      <c r="N4" s="444"/>
    </row>
    <row r="5" spans="1:14" ht="15" customHeight="1">
      <c r="A5" s="442"/>
      <c r="B5" s="443"/>
      <c r="C5" s="443"/>
      <c r="D5" s="443"/>
      <c r="E5" s="443"/>
      <c r="F5" s="443"/>
      <c r="G5" s="443"/>
      <c r="H5" s="443"/>
      <c r="I5" s="443"/>
      <c r="J5" s="443"/>
      <c r="K5" s="443"/>
      <c r="L5" s="443"/>
      <c r="M5" s="444"/>
      <c r="N5" s="444"/>
    </row>
    <row r="6" spans="1:14">
      <c r="A6" s="430" t="s">
        <v>327</v>
      </c>
      <c r="B6" s="431"/>
      <c r="C6" s="431"/>
      <c r="D6" s="431"/>
      <c r="E6" s="431"/>
      <c r="F6" s="431"/>
      <c r="G6" s="431"/>
      <c r="H6" s="431"/>
      <c r="I6" s="431"/>
      <c r="J6" s="431"/>
      <c r="K6" s="431"/>
      <c r="L6" s="432"/>
      <c r="M6" s="436"/>
      <c r="N6" s="436"/>
    </row>
    <row r="7" spans="1:14">
      <c r="A7" s="445"/>
      <c r="B7" s="446"/>
      <c r="C7" s="446"/>
      <c r="D7" s="446"/>
      <c r="E7" s="446"/>
      <c r="F7" s="446"/>
      <c r="G7" s="446"/>
      <c r="H7" s="446"/>
      <c r="I7" s="446"/>
      <c r="J7" s="446"/>
      <c r="K7" s="446"/>
      <c r="L7" s="447"/>
      <c r="M7" s="436"/>
      <c r="N7" s="436"/>
    </row>
    <row r="8" spans="1:14">
      <c r="A8" s="430" t="s">
        <v>328</v>
      </c>
      <c r="B8" s="431"/>
      <c r="C8" s="431"/>
      <c r="D8" s="431"/>
      <c r="E8" s="431"/>
      <c r="F8" s="431"/>
      <c r="G8" s="431"/>
      <c r="H8" s="431"/>
      <c r="I8" s="431"/>
      <c r="J8" s="431"/>
      <c r="K8" s="431"/>
      <c r="L8" s="432"/>
      <c r="M8" s="436"/>
      <c r="N8" s="436"/>
    </row>
    <row r="9" spans="1:14">
      <c r="A9" s="445"/>
      <c r="B9" s="446"/>
      <c r="C9" s="446"/>
      <c r="D9" s="446"/>
      <c r="E9" s="446"/>
      <c r="F9" s="446"/>
      <c r="G9" s="446"/>
      <c r="H9" s="446"/>
      <c r="I9" s="446"/>
      <c r="J9" s="446"/>
      <c r="K9" s="446"/>
      <c r="L9" s="447"/>
      <c r="M9" s="436"/>
      <c r="N9" s="436"/>
    </row>
    <row r="10" spans="1:14">
      <c r="A10" s="430" t="s">
        <v>330</v>
      </c>
      <c r="B10" s="431"/>
      <c r="C10" s="431"/>
      <c r="D10" s="431"/>
      <c r="E10" s="431"/>
      <c r="F10" s="431"/>
      <c r="G10" s="431"/>
      <c r="H10" s="431"/>
      <c r="I10" s="431"/>
      <c r="J10" s="431"/>
      <c r="K10" s="431"/>
      <c r="L10" s="432"/>
      <c r="M10" s="436"/>
      <c r="N10" s="436"/>
    </row>
    <row r="11" spans="1:14">
      <c r="A11" s="433"/>
      <c r="B11" s="434"/>
      <c r="C11" s="434"/>
      <c r="D11" s="434"/>
      <c r="E11" s="434"/>
      <c r="F11" s="434"/>
      <c r="G11" s="434"/>
      <c r="H11" s="434"/>
      <c r="I11" s="434"/>
      <c r="J11" s="434"/>
      <c r="K11" s="434"/>
      <c r="L11" s="435"/>
      <c r="M11" s="436"/>
      <c r="N11" s="436"/>
    </row>
    <row r="13" spans="1:14" ht="15" customHeight="1">
      <c r="A13" s="452" t="s">
        <v>128</v>
      </c>
      <c r="B13" s="452"/>
      <c r="C13" s="452"/>
      <c r="D13" s="452"/>
      <c r="E13" s="452"/>
      <c r="F13" s="452"/>
      <c r="G13" s="452"/>
      <c r="H13" s="452"/>
      <c r="I13" s="452"/>
      <c r="J13" s="452"/>
      <c r="K13" s="452"/>
      <c r="L13" s="452"/>
      <c r="M13" s="453"/>
      <c r="N13" s="454"/>
    </row>
    <row r="14" spans="1:14">
      <c r="A14" s="440" t="s">
        <v>129</v>
      </c>
      <c r="B14" s="441"/>
      <c r="C14" s="441"/>
      <c r="D14" s="441"/>
      <c r="E14" s="441"/>
      <c r="F14" s="441"/>
      <c r="G14" s="441"/>
      <c r="H14" s="441"/>
      <c r="I14" s="441"/>
      <c r="J14" s="441"/>
      <c r="K14" s="441"/>
      <c r="L14" s="441"/>
      <c r="M14" s="444" t="s">
        <v>124</v>
      </c>
      <c r="N14" s="444"/>
    </row>
    <row r="15" spans="1:14">
      <c r="A15" s="442"/>
      <c r="B15" s="443"/>
      <c r="C15" s="443"/>
      <c r="D15" s="443"/>
      <c r="E15" s="443"/>
      <c r="F15" s="443"/>
      <c r="G15" s="443"/>
      <c r="H15" s="443"/>
      <c r="I15" s="443"/>
      <c r="J15" s="443"/>
      <c r="K15" s="443"/>
      <c r="L15" s="443"/>
      <c r="M15" s="444"/>
      <c r="N15" s="444"/>
    </row>
    <row r="16" spans="1:14">
      <c r="A16" s="430" t="s">
        <v>331</v>
      </c>
      <c r="B16" s="431"/>
      <c r="C16" s="431"/>
      <c r="D16" s="431"/>
      <c r="E16" s="431"/>
      <c r="F16" s="431"/>
      <c r="G16" s="431"/>
      <c r="H16" s="431"/>
      <c r="I16" s="431"/>
      <c r="J16" s="431"/>
      <c r="K16" s="431"/>
      <c r="L16" s="432"/>
      <c r="M16" s="448"/>
      <c r="N16" s="449"/>
    </row>
    <row r="17" spans="1:14" ht="15" customHeight="1">
      <c r="A17" s="445"/>
      <c r="B17" s="446"/>
      <c r="C17" s="446"/>
      <c r="D17" s="446"/>
      <c r="E17" s="446"/>
      <c r="F17" s="446"/>
      <c r="G17" s="446"/>
      <c r="H17" s="446"/>
      <c r="I17" s="446"/>
      <c r="J17" s="446"/>
      <c r="K17" s="446"/>
      <c r="L17" s="447"/>
      <c r="M17" s="450"/>
      <c r="N17" s="451"/>
    </row>
    <row r="18" spans="1:14">
      <c r="A18" s="430" t="s">
        <v>329</v>
      </c>
      <c r="B18" s="431"/>
      <c r="C18" s="431"/>
      <c r="D18" s="431"/>
      <c r="E18" s="431"/>
      <c r="F18" s="431"/>
      <c r="G18" s="431"/>
      <c r="H18" s="431"/>
      <c r="I18" s="431"/>
      <c r="J18" s="431"/>
      <c r="K18" s="431"/>
      <c r="L18" s="432"/>
      <c r="M18" s="448"/>
      <c r="N18" s="449"/>
    </row>
    <row r="19" spans="1:14">
      <c r="A19" s="445"/>
      <c r="B19" s="446"/>
      <c r="C19" s="446"/>
      <c r="D19" s="446"/>
      <c r="E19" s="446"/>
      <c r="F19" s="446"/>
      <c r="G19" s="446"/>
      <c r="H19" s="446"/>
      <c r="I19" s="446"/>
      <c r="J19" s="446"/>
      <c r="K19" s="446"/>
      <c r="L19" s="447"/>
      <c r="M19" s="450"/>
      <c r="N19" s="451"/>
    </row>
    <row r="20" spans="1:14" ht="15" customHeight="1">
      <c r="A20" s="430" t="s">
        <v>332</v>
      </c>
      <c r="B20" s="431"/>
      <c r="C20" s="431"/>
      <c r="D20" s="431"/>
      <c r="E20" s="431"/>
      <c r="F20" s="431"/>
      <c r="G20" s="431"/>
      <c r="H20" s="431"/>
      <c r="I20" s="431"/>
      <c r="J20" s="431"/>
      <c r="K20" s="431"/>
      <c r="L20" s="432"/>
      <c r="M20" s="436"/>
      <c r="N20" s="436"/>
    </row>
    <row r="21" spans="1:14">
      <c r="A21" s="433"/>
      <c r="B21" s="434"/>
      <c r="C21" s="434"/>
      <c r="D21" s="434"/>
      <c r="E21" s="434"/>
      <c r="F21" s="434"/>
      <c r="G21" s="434"/>
      <c r="H21" s="434"/>
      <c r="I21" s="434"/>
      <c r="J21" s="434"/>
      <c r="K21" s="434"/>
      <c r="L21" s="435"/>
      <c r="M21" s="436"/>
      <c r="N21" s="436"/>
    </row>
    <row r="22" spans="1:14">
      <c r="A22" s="430" t="s">
        <v>126</v>
      </c>
      <c r="B22" s="431"/>
      <c r="C22" s="431"/>
      <c r="D22" s="431"/>
      <c r="E22" s="431"/>
      <c r="F22" s="431"/>
      <c r="G22" s="431"/>
      <c r="H22" s="431"/>
      <c r="I22" s="431"/>
      <c r="J22" s="431"/>
      <c r="K22" s="431"/>
      <c r="L22" s="432"/>
      <c r="M22" s="436"/>
      <c r="N22" s="436"/>
    </row>
    <row r="23" spans="1:14">
      <c r="A23" s="433"/>
      <c r="B23" s="434"/>
      <c r="C23" s="434"/>
      <c r="D23" s="434"/>
      <c r="E23" s="434"/>
      <c r="F23" s="434"/>
      <c r="G23" s="434"/>
      <c r="H23" s="434"/>
      <c r="I23" s="434"/>
      <c r="J23" s="434"/>
      <c r="K23" s="434"/>
      <c r="L23" s="435"/>
      <c r="M23" s="436"/>
      <c r="N23" s="436"/>
    </row>
    <row r="24" spans="1:14">
      <c r="A24" s="430" t="s">
        <v>127</v>
      </c>
      <c r="B24" s="431"/>
      <c r="C24" s="431"/>
      <c r="D24" s="431"/>
      <c r="E24" s="431"/>
      <c r="F24" s="431"/>
      <c r="G24" s="431"/>
      <c r="H24" s="431"/>
      <c r="I24" s="431"/>
      <c r="J24" s="431"/>
      <c r="K24" s="431"/>
      <c r="L24" s="432"/>
      <c r="M24" s="436"/>
      <c r="N24" s="436"/>
    </row>
    <row r="25" spans="1:14">
      <c r="A25" s="433"/>
      <c r="B25" s="434"/>
      <c r="C25" s="434"/>
      <c r="D25" s="434"/>
      <c r="E25" s="434"/>
      <c r="F25" s="434"/>
      <c r="G25" s="434"/>
      <c r="H25" s="434"/>
      <c r="I25" s="434"/>
      <c r="J25" s="434"/>
      <c r="K25" s="434"/>
      <c r="L25" s="435"/>
      <c r="M25" s="436"/>
      <c r="N25" s="436"/>
    </row>
    <row r="26" spans="1:14">
      <c r="A26" s="95"/>
      <c r="B26" s="95"/>
      <c r="C26" s="95"/>
      <c r="D26" s="95"/>
      <c r="E26" s="95"/>
      <c r="F26" s="95"/>
      <c r="G26" s="95"/>
      <c r="H26" s="95"/>
      <c r="I26" s="95"/>
      <c r="J26" s="95"/>
      <c r="K26" s="95"/>
      <c r="L26" s="95"/>
      <c r="M26" s="96"/>
      <c r="N26" s="96"/>
    </row>
    <row r="27" spans="1:14">
      <c r="A27" s="437" t="s">
        <v>130</v>
      </c>
      <c r="B27" s="438"/>
      <c r="C27" s="438"/>
      <c r="D27" s="438"/>
      <c r="E27" s="438"/>
      <c r="F27" s="438"/>
      <c r="G27" s="438"/>
      <c r="H27" s="438"/>
      <c r="I27" s="438"/>
      <c r="J27" s="438"/>
      <c r="K27" s="438"/>
      <c r="L27" s="438"/>
      <c r="M27" s="438"/>
      <c r="N27" s="439"/>
    </row>
    <row r="28" spans="1:14">
      <c r="A28" s="427" t="s">
        <v>333</v>
      </c>
      <c r="B28" s="428"/>
      <c r="C28" s="428"/>
      <c r="D28" s="428"/>
      <c r="E28" s="428"/>
      <c r="F28" s="428"/>
      <c r="G28" s="428"/>
      <c r="H28" s="428"/>
      <c r="I28" s="428"/>
      <c r="J28" s="428"/>
      <c r="K28" s="428"/>
      <c r="L28" s="428"/>
      <c r="M28" s="428"/>
      <c r="N28" s="429"/>
    </row>
    <row r="29" spans="1:14">
      <c r="A29" s="427" t="s">
        <v>334</v>
      </c>
      <c r="B29" s="428"/>
      <c r="C29" s="428"/>
      <c r="D29" s="428"/>
      <c r="E29" s="428"/>
      <c r="F29" s="428"/>
      <c r="G29" s="428"/>
      <c r="H29" s="428"/>
      <c r="I29" s="428"/>
      <c r="J29" s="428"/>
      <c r="K29" s="428"/>
      <c r="L29" s="428"/>
      <c r="M29" s="428"/>
      <c r="N29" s="429"/>
    </row>
    <row r="30" spans="1:14">
      <c r="A30" s="427" t="s">
        <v>125</v>
      </c>
      <c r="B30" s="428"/>
      <c r="C30" s="428"/>
      <c r="D30" s="428"/>
      <c r="E30" s="428"/>
      <c r="F30" s="428"/>
      <c r="G30" s="428"/>
      <c r="H30" s="428"/>
      <c r="I30" s="428"/>
      <c r="J30" s="428"/>
      <c r="K30" s="428"/>
      <c r="L30" s="428"/>
      <c r="M30" s="428"/>
      <c r="N30" s="429"/>
    </row>
    <row r="31" spans="1:14">
      <c r="A31" s="427" t="s">
        <v>126</v>
      </c>
      <c r="B31" s="428"/>
      <c r="C31" s="428"/>
      <c r="D31" s="428"/>
      <c r="E31" s="428"/>
      <c r="F31" s="428"/>
      <c r="G31" s="428"/>
      <c r="H31" s="428"/>
      <c r="I31" s="428"/>
      <c r="J31" s="428"/>
      <c r="K31" s="428"/>
      <c r="L31" s="428"/>
      <c r="M31" s="428"/>
      <c r="N31" s="429"/>
    </row>
    <row r="32" spans="1:14">
      <c r="A32" s="427" t="s">
        <v>127</v>
      </c>
      <c r="B32" s="428"/>
      <c r="C32" s="428"/>
      <c r="D32" s="428"/>
      <c r="E32" s="428"/>
      <c r="F32" s="428"/>
      <c r="G32" s="428"/>
      <c r="H32" s="428"/>
      <c r="I32" s="428"/>
      <c r="J32" s="428"/>
      <c r="K32" s="428"/>
      <c r="L32" s="428"/>
      <c r="M32" s="428"/>
      <c r="N32" s="429"/>
    </row>
  </sheetData>
  <mergeCells count="31">
    <mergeCell ref="A6:L7"/>
    <mergeCell ref="M6:N7"/>
    <mergeCell ref="A1:N1"/>
    <mergeCell ref="A3:L3"/>
    <mergeCell ref="M3:N3"/>
    <mergeCell ref="A4:L5"/>
    <mergeCell ref="M4:N5"/>
    <mergeCell ref="A8:L9"/>
    <mergeCell ref="M8:N9"/>
    <mergeCell ref="A10:L11"/>
    <mergeCell ref="M10:N11"/>
    <mergeCell ref="A13:L13"/>
    <mergeCell ref="M13:N13"/>
    <mergeCell ref="A14:L15"/>
    <mergeCell ref="M14:N15"/>
    <mergeCell ref="A16:L17"/>
    <mergeCell ref="M16:N17"/>
    <mergeCell ref="A18:L19"/>
    <mergeCell ref="M18:N19"/>
    <mergeCell ref="A32:N32"/>
    <mergeCell ref="A20:L21"/>
    <mergeCell ref="M20:N21"/>
    <mergeCell ref="A22:L23"/>
    <mergeCell ref="M22:N23"/>
    <mergeCell ref="A24:L25"/>
    <mergeCell ref="M24:N25"/>
    <mergeCell ref="A27:N27"/>
    <mergeCell ref="A28:N28"/>
    <mergeCell ref="A29:N29"/>
    <mergeCell ref="A30:N30"/>
    <mergeCell ref="A31:N31"/>
  </mergeCells>
  <pageMargins left="0.70866141732283472" right="0.70866141732283472" top="0.74803149606299213" bottom="0.74803149606299213" header="0.31496062992125984" footer="0.31496062992125984"/>
  <pageSetup paperSize="9" orientation="landscape" horizontalDpi="4294967295" verticalDpi="4294967295" r:id="rId1"/>
  <headerFooter>
    <oddFooter>&amp;L&amp;K000000DECAN,
Prof. dr. Manuela BANCIU&amp;R&amp;K000000DIRECTOR DE DEPARTAMENT,
Conf. dr. Beatrice KELEMEN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vt:lpstr>
      <vt:lpstr>Raport_revizuire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Acer</cp:lastModifiedBy>
  <cp:lastPrinted>2021-11-12T13:35:06Z</cp:lastPrinted>
  <dcterms:created xsi:type="dcterms:W3CDTF">2013-06-27T08:19:59Z</dcterms:created>
  <dcterms:modified xsi:type="dcterms:W3CDTF">2022-01-27T09:16:21Z</dcterms:modified>
</cp:coreProperties>
</file>